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86a7d0802c2e0d/Desktop/temp/FINANCIALS/"/>
    </mc:Choice>
  </mc:AlternateContent>
  <xr:revisionPtr revIDLastSave="0" documentId="8_{1DC8F914-1B27-4D0A-AF5A-2C4C999EB02B}" xr6:coauthVersionLast="37" xr6:coauthVersionMax="37" xr10:uidLastSave="{00000000-0000-0000-0000-000000000000}"/>
  <bookViews>
    <workbookView xWindow="0" yWindow="0" windowWidth="21570" windowHeight="9375" tabRatio="581" xr2:uid="{00000000-000D-0000-FFFF-FFFF00000000}"/>
  </bookViews>
  <sheets>
    <sheet name="Balance Sheet" sheetId="17" r:id="rId1"/>
    <sheet name="Consolidated Income Statement" sheetId="2" r:id="rId2"/>
    <sheet name="MTD" sheetId="13" state="hidden" r:id="rId3"/>
    <sheet name="YTD" sheetId="8" state="hidden" r:id="rId4"/>
    <sheet name="BS" sheetId="18" state="hidden" r:id="rId5"/>
    <sheet name="Prior MTD" sheetId="14" state="hidden" r:id="rId6"/>
    <sheet name="Prior YTD" sheetId="15" state="hidden" r:id="rId7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'Balance Sheet'!$A$1:$G$100</definedName>
    <definedName name="_xlnm.Print_Titles" localSheetId="0">'Balance Sheet'!$1:$5</definedName>
    <definedName name="_xlnm.Print_Titles" localSheetId="4">BS!$A:$F,BS!$1:$1</definedName>
    <definedName name="_xlnm.Print_Titles" localSheetId="1">'Consolidated Income Statement'!$1:$7</definedName>
    <definedName name="QB_COLUMN_29" localSheetId="4" hidden="1">BS!$G$1</definedName>
    <definedName name="QB_DATA_0" localSheetId="4" hidden="1">BS!$6:$6,BS!$7:$7,BS!$8:$8,BS!$9:$9,BS!$10:$10,BS!$11:$11,BS!$12:$12,BS!$13:$13,BS!$18:$18,BS!$23:$23,BS!$24:$24,BS!$25:$25,BS!$26:$26,BS!$27:$27,BS!$28:$28,BS!$29:$29</definedName>
    <definedName name="QB_DATA_1" localSheetId="4" hidden="1">BS!$30:$30,BS!$31:$31,BS!$32:$32,BS!$33:$33,BS!$34:$34,BS!$35:$35,BS!$36:$36,BS!$39:$39,BS!$40:$40,BS!$41:$41,BS!$42:$42,BS!$43:$43,BS!$49:$49,BS!$50:$50,BS!$58:$58,BS!$62:$62</definedName>
    <definedName name="QB_DATA_2" localSheetId="4" hidden="1">BS!$63:$63,BS!$64:$64,BS!$65:$65,BS!$66:$66,BS!$67:$67,BS!$70:$70,BS!$71:$71,BS!$72:$72,BS!$73:$73,BS!$74:$74,BS!$75:$75,BS!$76:$76,BS!$77:$77,BS!$78:$78,BS!$84:$84,BS!$85:$85</definedName>
    <definedName name="QB_DATA_3" localSheetId="4" hidden="1">BS!$86:$86</definedName>
    <definedName name="QB_FORMULA_0" localSheetId="4" hidden="1">BS!$G$14,BS!$G$15,BS!$G$19,BS!$G$20,BS!$G$37,BS!$G$44,BS!$G$45,BS!$G$46,BS!$G$51,BS!$G$52,BS!$G$53,BS!$G$59,BS!$G$68,BS!$G$79,BS!$G$80,BS!$G$81</definedName>
    <definedName name="QB_FORMULA_1" localSheetId="4" hidden="1">BS!$G$82,BS!$G$87,BS!$G$88</definedName>
    <definedName name="QB_ROW_1" localSheetId="4" hidden="1">BS!$A$2</definedName>
    <definedName name="QB_ROW_10031" localSheetId="4" hidden="1">BS!$D$57</definedName>
    <definedName name="QB_ROW_1011" localSheetId="4" hidden="1">BS!$B$3</definedName>
    <definedName name="QB_ROW_10331" localSheetId="4" hidden="1">BS!$D$59</definedName>
    <definedName name="QB_ROW_12031" localSheetId="4" hidden="1">BS!$D$60</definedName>
    <definedName name="QB_ROW_122030" localSheetId="4" hidden="1">BS!$D$5</definedName>
    <definedName name="QB_ROW_122330" localSheetId="4" hidden="1">BS!$D$14</definedName>
    <definedName name="QB_ROW_123030" localSheetId="4" hidden="1">BS!$D$17</definedName>
    <definedName name="QB_ROW_12331" localSheetId="4" hidden="1">BS!$D$80</definedName>
    <definedName name="QB_ROW_123330" localSheetId="4" hidden="1">BS!$D$19</definedName>
    <definedName name="QB_ROW_127240" localSheetId="4" hidden="1">BS!$E$58</definedName>
    <definedName name="QB_ROW_128030" localSheetId="4" hidden="1">BS!$D$22</definedName>
    <definedName name="QB_ROW_128330" localSheetId="4" hidden="1">BS!$D$37</definedName>
    <definedName name="QB_ROW_1311" localSheetId="4" hidden="1">BS!$B$46</definedName>
    <definedName name="QB_ROW_132240" localSheetId="4" hidden="1">BS!$E$30</definedName>
    <definedName name="QB_ROW_135240" localSheetId="4" hidden="1">BS!$E$23</definedName>
    <definedName name="QB_ROW_137240" localSheetId="4" hidden="1">BS!$E$24</definedName>
    <definedName name="QB_ROW_138240" localSheetId="4" hidden="1">BS!$E$25</definedName>
    <definedName name="QB_ROW_139240" localSheetId="4" hidden="1">BS!$E$31</definedName>
    <definedName name="QB_ROW_14011" localSheetId="4" hidden="1">BS!$B$83</definedName>
    <definedName name="QB_ROW_140240" localSheetId="4" hidden="1">BS!$E$32</definedName>
    <definedName name="QB_ROW_141240" localSheetId="4" hidden="1">BS!$E$33</definedName>
    <definedName name="QB_ROW_142240" localSheetId="4" hidden="1">BS!$E$34</definedName>
    <definedName name="QB_ROW_14311" localSheetId="4" hidden="1">BS!$B$87</definedName>
    <definedName name="QB_ROW_143240" localSheetId="4" hidden="1">BS!$E$35</definedName>
    <definedName name="QB_ROW_144240" localSheetId="4" hidden="1">BS!$E$36</definedName>
    <definedName name="QB_ROW_17221" localSheetId="4" hidden="1">BS!$C$86</definedName>
    <definedName name="QB_ROW_2021" localSheetId="4" hidden="1">BS!$C$4</definedName>
    <definedName name="QB_ROW_2321" localSheetId="4" hidden="1">BS!$C$15</definedName>
    <definedName name="QB_ROW_233240" localSheetId="4" hidden="1">BS!$E$26</definedName>
    <definedName name="QB_ROW_234240" localSheetId="4" hidden="1">BS!$E$27</definedName>
    <definedName name="QB_ROW_235240" localSheetId="4" hidden="1">BS!$E$28</definedName>
    <definedName name="QB_ROW_24220" localSheetId="4" hidden="1">BS!$C$84</definedName>
    <definedName name="QB_ROW_242240" localSheetId="4" hidden="1">BS!$E$29</definedName>
    <definedName name="QB_ROW_244240" localSheetId="4" hidden="1">BS!$E$12</definedName>
    <definedName name="QB_ROW_245240" localSheetId="4" hidden="1">BS!$E$13</definedName>
    <definedName name="QB_ROW_248240" localSheetId="4" hidden="1">BS!$E$11</definedName>
    <definedName name="QB_ROW_249250" localSheetId="4" hidden="1">BS!$F$74</definedName>
    <definedName name="QB_ROW_255250" localSheetId="4" hidden="1">BS!$F$76</definedName>
    <definedName name="QB_ROW_259250" localSheetId="4" hidden="1">BS!$F$77</definedName>
    <definedName name="QB_ROW_26220" localSheetId="4" hidden="1">BS!$C$85</definedName>
    <definedName name="QB_ROW_262240" localSheetId="4" hidden="1">BS!$E$39</definedName>
    <definedName name="QB_ROW_273250" localSheetId="4" hidden="1">BS!$F$72</definedName>
    <definedName name="QB_ROW_276250" localSheetId="4" hidden="1">BS!$F$70</definedName>
    <definedName name="QB_ROW_284240" localSheetId="4" hidden="1">BS!$E$8</definedName>
    <definedName name="QB_ROW_285240" localSheetId="4" hidden="1">BS!$E$7</definedName>
    <definedName name="QB_ROW_286240" localSheetId="4" hidden="1">BS!$E$6</definedName>
    <definedName name="QB_ROW_301" localSheetId="4" hidden="1">BS!$A$53</definedName>
    <definedName name="QB_ROW_3021" localSheetId="4" hidden="1">BS!$C$16</definedName>
    <definedName name="QB_ROW_31240" localSheetId="4" hidden="1">BS!$E$9</definedName>
    <definedName name="QB_ROW_3321" localSheetId="4" hidden="1">BS!$C$20</definedName>
    <definedName name="QB_ROW_33240" localSheetId="4" hidden="1">BS!$E$10</definedName>
    <definedName name="QB_ROW_34240" localSheetId="4" hidden="1">BS!$E$18</definedName>
    <definedName name="QB_ROW_37030" localSheetId="4" hidden="1">BS!$D$38</definedName>
    <definedName name="QB_ROW_37330" localSheetId="4" hidden="1">BS!$D$44</definedName>
    <definedName name="QB_ROW_39020" localSheetId="4" hidden="1">BS!$C$48</definedName>
    <definedName name="QB_ROW_39320" localSheetId="4" hidden="1">BS!$C$51</definedName>
    <definedName name="QB_ROW_4021" localSheetId="4" hidden="1">BS!$C$21</definedName>
    <definedName name="QB_ROW_40240" localSheetId="4" hidden="1">BS!$E$40</definedName>
    <definedName name="QB_ROW_41240" localSheetId="4" hidden="1">BS!$E$41</definedName>
    <definedName name="QB_ROW_42240" localSheetId="4" hidden="1">BS!$E$42</definedName>
    <definedName name="QB_ROW_4230" localSheetId="4" hidden="1">BS!$D$49</definedName>
    <definedName name="QB_ROW_4321" localSheetId="4" hidden="1">BS!$C$45</definedName>
    <definedName name="QB_ROW_43240" localSheetId="4" hidden="1">BS!$E$43</definedName>
    <definedName name="QB_ROW_44040" localSheetId="4" hidden="1">BS!$E$69</definedName>
    <definedName name="QB_ROW_44340" localSheetId="4" hidden="1">BS!$E$79</definedName>
    <definedName name="QB_ROW_46250" localSheetId="4" hidden="1">BS!$F$71</definedName>
    <definedName name="QB_ROW_48250" localSheetId="4" hidden="1">BS!$F$73</definedName>
    <definedName name="QB_ROW_50040" localSheetId="4" hidden="1">BS!$E$61</definedName>
    <definedName name="QB_ROW_5011" localSheetId="4" hidden="1">BS!$B$47</definedName>
    <definedName name="QB_ROW_50340" localSheetId="4" hidden="1">BS!$E$68</definedName>
    <definedName name="QB_ROW_51250" localSheetId="4" hidden="1">BS!$F$62</definedName>
    <definedName name="QB_ROW_52250" localSheetId="4" hidden="1">BS!$F$63</definedName>
    <definedName name="QB_ROW_5230" localSheetId="4" hidden="1">BS!$D$50</definedName>
    <definedName name="QB_ROW_5311" localSheetId="4" hidden="1">BS!$B$52</definedName>
    <definedName name="QB_ROW_53250" localSheetId="4" hidden="1">BS!$F$64</definedName>
    <definedName name="QB_ROW_54250" localSheetId="4" hidden="1">BS!$F$65</definedName>
    <definedName name="QB_ROW_55250" localSheetId="4" hidden="1">BS!$F$66</definedName>
    <definedName name="QB_ROW_56250" localSheetId="4" hidden="1">BS!$F$67</definedName>
    <definedName name="QB_ROW_57250" localSheetId="4" hidden="1">BS!$F$75</definedName>
    <definedName name="QB_ROW_58250" localSheetId="4" hidden="1">BS!$F$78</definedName>
    <definedName name="QB_ROW_7001" localSheetId="4" hidden="1">BS!$A$54</definedName>
    <definedName name="QB_ROW_7301" localSheetId="4" hidden="1">BS!$A$88</definedName>
    <definedName name="QB_ROW_8011" localSheetId="4" hidden="1">BS!$B$55</definedName>
    <definedName name="QB_ROW_8311" localSheetId="4" hidden="1">BS!$B$82</definedName>
    <definedName name="QB_ROW_9021" localSheetId="4" hidden="1">BS!$C$56</definedName>
    <definedName name="QB_ROW_9321" localSheetId="4" hidden="1">BS!$C$81</definedName>
    <definedName name="QBCANSUPPORTUPDATE" localSheetId="4">TRUE</definedName>
    <definedName name="QBCOMPANYFILENAME" localSheetId="4">"\\server2\Quickbooks\Company Files\The Place Master Association Inc.qbw"</definedName>
    <definedName name="QBENDDATE" localSheetId="4">20201130</definedName>
    <definedName name="QBHEADERSONSCREEN" localSheetId="4">FALSE</definedName>
    <definedName name="QBMETADATASIZE" localSheetId="4">5924</definedName>
    <definedName name="QBPRESERVECOLOR" localSheetId="4">TRUE</definedName>
    <definedName name="QBPRESERVEFONT" localSheetId="4">TRUE</definedName>
    <definedName name="QBPRESERVEROWHEIGHT" localSheetId="4">TRUE</definedName>
    <definedName name="QBPRESERVESPACE" localSheetId="4">TRUE</definedName>
    <definedName name="QBREPORTCOLAXIS" localSheetId="4">0</definedName>
    <definedName name="QBREPORTCOMPANYID" localSheetId="4">"b131670ec8ec4f85beee2eb173ff8790"</definedName>
    <definedName name="QBREPORTCOMPARECOL_ANNUALBUDGET" localSheetId="4">FALSE</definedName>
    <definedName name="QBREPORTCOMPARECOL_AVGCOGS" localSheetId="4">FALSE</definedName>
    <definedName name="QBREPORTCOMPARECOL_AVGPRICE" localSheetId="4">FALSE</definedName>
    <definedName name="QBREPORTCOMPARECOL_BUDDIFF" localSheetId="4">FALSE</definedName>
    <definedName name="QBREPORTCOMPARECOL_BUDGET" localSheetId="4">FALSE</definedName>
    <definedName name="QBREPORTCOMPARECOL_BUDPCT" localSheetId="4">FALSE</definedName>
    <definedName name="QBREPORTCOMPARECOL_COGS" localSheetId="4">FALSE</definedName>
    <definedName name="QBREPORTCOMPARECOL_EXCLUDEAMOUNT" localSheetId="4">FALSE</definedName>
    <definedName name="QBREPORTCOMPARECOL_EXCLUDECURPERIOD" localSheetId="4">FALSE</definedName>
    <definedName name="QBREPORTCOMPARECOL_FORECAST" localSheetId="4">FALSE</definedName>
    <definedName name="QBREPORTCOMPARECOL_GROSSMARGIN" localSheetId="4">FALSE</definedName>
    <definedName name="QBREPORTCOMPARECOL_GROSSMARGINPCT" localSheetId="4">FALSE</definedName>
    <definedName name="QBREPORTCOMPARECOL_HOURS" localSheetId="4">FALSE</definedName>
    <definedName name="QBREPORTCOMPARECOL_PCTCOL" localSheetId="4">FALSE</definedName>
    <definedName name="QBREPORTCOMPARECOL_PCTEXPENSE" localSheetId="4">FALSE</definedName>
    <definedName name="QBREPORTCOMPARECOL_PCTINCOME" localSheetId="4">FALSE</definedName>
    <definedName name="QBREPORTCOMPARECOL_PCTOFSALES" localSheetId="4">FALSE</definedName>
    <definedName name="QBREPORTCOMPARECOL_PCTROW" localSheetId="4">FALSE</definedName>
    <definedName name="QBREPORTCOMPARECOL_PPDIFF" localSheetId="4">FALSE</definedName>
    <definedName name="QBREPORTCOMPARECOL_PPPCT" localSheetId="4">FALSE</definedName>
    <definedName name="QBREPORTCOMPARECOL_PREVPERIOD" localSheetId="4">FALSE</definedName>
    <definedName name="QBREPORTCOMPARECOL_PREVYEAR" localSheetId="4">FALSE</definedName>
    <definedName name="QBREPORTCOMPARECOL_PYDIFF" localSheetId="4">FALSE</definedName>
    <definedName name="QBREPORTCOMPARECOL_PYPCT" localSheetId="4">FALSE</definedName>
    <definedName name="QBREPORTCOMPARECOL_QTY" localSheetId="4">FALSE</definedName>
    <definedName name="QBREPORTCOMPARECOL_RATE" localSheetId="4">FALSE</definedName>
    <definedName name="QBREPORTCOMPARECOL_TRIPBILLEDMILES" localSheetId="4">FALSE</definedName>
    <definedName name="QBREPORTCOMPARECOL_TRIPBILLINGAMOUNT" localSheetId="4">FALSE</definedName>
    <definedName name="QBREPORTCOMPARECOL_TRIPMILES" localSheetId="4">FALSE</definedName>
    <definedName name="QBREPORTCOMPARECOL_TRIPNOTBILLABLEMILES" localSheetId="4">FALSE</definedName>
    <definedName name="QBREPORTCOMPARECOL_TRIPTAXDEDUCTIBLEAMOUNT" localSheetId="4">FALSE</definedName>
    <definedName name="QBREPORTCOMPARECOL_TRIPUNBILLEDMILES" localSheetId="4">FALSE</definedName>
    <definedName name="QBREPORTCOMPARECOL_YTD" localSheetId="4">FALSE</definedName>
    <definedName name="QBREPORTCOMPARECOL_YTDBUDGET" localSheetId="4">FALSE</definedName>
    <definedName name="QBREPORTCOMPARECOL_YTDPCT" localSheetId="4">FALSE</definedName>
    <definedName name="QBREPORTROWAXIS" localSheetId="4">9</definedName>
    <definedName name="QBREPORTSUBCOLAXIS" localSheetId="4">0</definedName>
    <definedName name="QBREPORTTYPE" localSheetId="4">5</definedName>
    <definedName name="QBROWHEADERS" localSheetId="4">6</definedName>
    <definedName name="QBSTARTDATE" localSheetId="4">20201130</definedName>
  </definedNames>
  <calcPr calcId="179021"/>
</workbook>
</file>

<file path=xl/calcChain.xml><?xml version="1.0" encoding="utf-8"?>
<calcChain xmlns="http://schemas.openxmlformats.org/spreadsheetml/2006/main">
  <c r="C21" i="17" l="1"/>
  <c r="E21" i="17"/>
  <c r="L98" i="8" l="1"/>
  <c r="Q136" i="8" l="1"/>
  <c r="P136" i="8"/>
  <c r="L136" i="8"/>
  <c r="J136" i="8"/>
  <c r="H136" i="8"/>
  <c r="Q135" i="8"/>
  <c r="P135" i="8"/>
  <c r="L135" i="8"/>
  <c r="J135" i="8"/>
  <c r="H135" i="8"/>
  <c r="Q134" i="8"/>
  <c r="P134" i="8"/>
  <c r="L134" i="8"/>
  <c r="J134" i="8"/>
  <c r="H134" i="8"/>
  <c r="D141" i="8"/>
  <c r="F141" i="8"/>
  <c r="Q139" i="13" l="1"/>
  <c r="P139" i="13"/>
  <c r="L139" i="13"/>
  <c r="J139" i="13"/>
  <c r="H139" i="13"/>
  <c r="Q138" i="13"/>
  <c r="P138" i="13"/>
  <c r="L138" i="13"/>
  <c r="J138" i="13"/>
  <c r="H138" i="13"/>
  <c r="Q137" i="13"/>
  <c r="P137" i="13"/>
  <c r="L137" i="13"/>
  <c r="J137" i="13"/>
  <c r="H137" i="13"/>
  <c r="D141" i="13"/>
  <c r="F141" i="13"/>
  <c r="I93" i="18" l="1"/>
  <c r="G93" i="18"/>
  <c r="K93" i="18" s="1"/>
  <c r="K92" i="18"/>
  <c r="K91" i="18"/>
  <c r="K90" i="18"/>
  <c r="I85" i="18"/>
  <c r="G85" i="18"/>
  <c r="K85" i="18" s="1"/>
  <c r="K84" i="18"/>
  <c r="K83" i="18"/>
  <c r="K82" i="18"/>
  <c r="K81" i="18"/>
  <c r="K80" i="18"/>
  <c r="K79" i="18"/>
  <c r="K78" i="18"/>
  <c r="K77" i="18"/>
  <c r="K76" i="18"/>
  <c r="I74" i="18"/>
  <c r="I86" i="18" s="1"/>
  <c r="I87" i="18" s="1"/>
  <c r="I88" i="18" s="1"/>
  <c r="I94" i="18" s="1"/>
  <c r="G74" i="18"/>
  <c r="K74" i="18" s="1"/>
  <c r="K73" i="18"/>
  <c r="K72" i="18"/>
  <c r="K71" i="18"/>
  <c r="K70" i="18"/>
  <c r="K69" i="18"/>
  <c r="K68" i="18"/>
  <c r="I65" i="18"/>
  <c r="G65" i="18"/>
  <c r="K64" i="18"/>
  <c r="I57" i="18"/>
  <c r="I58" i="18" s="1"/>
  <c r="G57" i="18"/>
  <c r="G58" i="18" s="1"/>
  <c r="K58" i="18" s="1"/>
  <c r="K56" i="18"/>
  <c r="K55" i="18"/>
  <c r="I50" i="18"/>
  <c r="G50" i="18"/>
  <c r="K49" i="18"/>
  <c r="K48" i="18"/>
  <c r="K47" i="18"/>
  <c r="K46" i="18"/>
  <c r="K45" i="18"/>
  <c r="K44" i="18"/>
  <c r="K43" i="18"/>
  <c r="K42" i="18"/>
  <c r="I40" i="18"/>
  <c r="I51" i="18" s="1"/>
  <c r="G40" i="18"/>
  <c r="G51" i="18" s="1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G22" i="18"/>
  <c r="I21" i="18"/>
  <c r="I22" i="18" s="1"/>
  <c r="K22" i="18" s="1"/>
  <c r="G21" i="18"/>
  <c r="K20" i="18"/>
  <c r="I16" i="18"/>
  <c r="I17" i="18" s="1"/>
  <c r="G16" i="18"/>
  <c r="G17" i="18" s="1"/>
  <c r="K15" i="18"/>
  <c r="K14" i="18"/>
  <c r="K13" i="18"/>
  <c r="K12" i="18"/>
  <c r="K11" i="18"/>
  <c r="K10" i="18"/>
  <c r="K57" i="18" l="1"/>
  <c r="K50" i="18"/>
  <c r="G86" i="18"/>
  <c r="K86" i="18" s="1"/>
  <c r="K51" i="18"/>
  <c r="I52" i="18"/>
  <c r="I59" i="18" s="1"/>
  <c r="K17" i="18"/>
  <c r="G52" i="18"/>
  <c r="K21" i="18"/>
  <c r="K16" i="18"/>
  <c r="K40" i="18"/>
  <c r="K65" i="18"/>
  <c r="P2" i="8"/>
  <c r="P2" i="13"/>
  <c r="G87" i="18" l="1"/>
  <c r="G59" i="18"/>
  <c r="K59" i="18" s="1"/>
  <c r="K52" i="18"/>
  <c r="G84" i="17"/>
  <c r="K87" i="18" l="1"/>
  <c r="G88" i="18"/>
  <c r="E48" i="17"/>
  <c r="C48" i="17"/>
  <c r="G40" i="17"/>
  <c r="G94" i="18" l="1"/>
  <c r="K94" i="18" s="1"/>
  <c r="K88" i="18"/>
  <c r="E97" i="17"/>
  <c r="E69" i="17"/>
  <c r="E89" i="17" s="1"/>
  <c r="E55" i="17"/>
  <c r="E36" i="17"/>
  <c r="E17" i="17"/>
  <c r="E99" i="17" l="1"/>
  <c r="E57" i="17"/>
  <c r="D101" i="13"/>
  <c r="E102" i="17" l="1"/>
  <c r="H118" i="8"/>
  <c r="J118" i="8"/>
  <c r="D122" i="13" l="1"/>
  <c r="F122" i="13"/>
  <c r="G41" i="17"/>
  <c r="Q86" i="8" l="1"/>
  <c r="Q87" i="8"/>
  <c r="Q99" i="8"/>
  <c r="Q88" i="8"/>
  <c r="Q89" i="8"/>
  <c r="Q90" i="8"/>
  <c r="Q91" i="8"/>
  <c r="Q92" i="8"/>
  <c r="Q93" i="8"/>
  <c r="Q94" i="8"/>
  <c r="Q95" i="8"/>
  <c r="Q96" i="8"/>
  <c r="Q97" i="8"/>
  <c r="Q98" i="8"/>
  <c r="Q100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3" i="8"/>
  <c r="Q124" i="8"/>
  <c r="Q125" i="8"/>
  <c r="Q126" i="8"/>
  <c r="Q127" i="8"/>
  <c r="Q128" i="8"/>
  <c r="Q129" i="8"/>
  <c r="Q130" i="8"/>
  <c r="Q131" i="8"/>
  <c r="Q132" i="8"/>
  <c r="Q133" i="8"/>
  <c r="Q137" i="8"/>
  <c r="H145" i="2" s="1"/>
  <c r="Q138" i="8"/>
  <c r="H146" i="2" s="1"/>
  <c r="Q139" i="8"/>
  <c r="H147" i="2" s="1"/>
  <c r="Q140" i="8"/>
  <c r="Q142" i="8"/>
  <c r="Q143" i="8"/>
  <c r="Q144" i="8"/>
  <c r="Q145" i="8"/>
  <c r="Q146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1" i="8"/>
  <c r="Q172" i="8"/>
  <c r="Q173" i="8"/>
  <c r="Q174" i="8"/>
  <c r="Q175" i="8"/>
  <c r="Q176" i="8"/>
  <c r="Q177" i="8"/>
  <c r="Q178" i="8"/>
  <c r="Q179" i="8"/>
  <c r="Q180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3" i="8"/>
  <c r="Q214" i="8"/>
  <c r="Q217" i="8"/>
  <c r="Q85" i="8"/>
  <c r="P214" i="8" l="1"/>
  <c r="P213" i="8"/>
  <c r="P211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0" i="8"/>
  <c r="P179" i="8"/>
  <c r="P178" i="8"/>
  <c r="P177" i="8"/>
  <c r="P176" i="8"/>
  <c r="P175" i="8"/>
  <c r="P174" i="8"/>
  <c r="P173" i="8"/>
  <c r="P172" i="8"/>
  <c r="P171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6" i="8"/>
  <c r="P145" i="8"/>
  <c r="P144" i="8"/>
  <c r="P143" i="8"/>
  <c r="P142" i="8"/>
  <c r="P140" i="8"/>
  <c r="P139" i="8"/>
  <c r="G147" i="2" s="1"/>
  <c r="I147" i="2" s="1"/>
  <c r="P138" i="8"/>
  <c r="G146" i="2" s="1"/>
  <c r="I146" i="2" s="1"/>
  <c r="P137" i="8"/>
  <c r="G145" i="2" s="1"/>
  <c r="I145" i="2" s="1"/>
  <c r="P133" i="8"/>
  <c r="P132" i="8"/>
  <c r="P131" i="8"/>
  <c r="P130" i="8"/>
  <c r="P129" i="8"/>
  <c r="P128" i="8"/>
  <c r="P127" i="8"/>
  <c r="P126" i="8"/>
  <c r="P125" i="8"/>
  <c r="P124" i="8"/>
  <c r="P123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0" i="8"/>
  <c r="P98" i="8"/>
  <c r="P97" i="8"/>
  <c r="P96" i="8"/>
  <c r="P95" i="8"/>
  <c r="P94" i="8"/>
  <c r="P93" i="8"/>
  <c r="P92" i="8"/>
  <c r="P91" i="8"/>
  <c r="P90" i="8"/>
  <c r="P89" i="8"/>
  <c r="P88" i="8"/>
  <c r="P99" i="8"/>
  <c r="P87" i="8"/>
  <c r="P86" i="8"/>
  <c r="P85" i="8"/>
  <c r="G105" i="2"/>
  <c r="G104" i="2"/>
  <c r="G103" i="2"/>
  <c r="G102" i="2"/>
  <c r="G101" i="2"/>
  <c r="L97" i="8"/>
  <c r="L96" i="8"/>
  <c r="L95" i="8"/>
  <c r="L94" i="8"/>
  <c r="L93" i="8"/>
  <c r="L92" i="8"/>
  <c r="L91" i="8"/>
  <c r="L90" i="8"/>
  <c r="L89" i="8"/>
  <c r="L88" i="8"/>
  <c r="L99" i="8"/>
  <c r="L87" i="8"/>
  <c r="L86" i="8"/>
  <c r="L85" i="8"/>
  <c r="L84" i="8"/>
  <c r="F212" i="8"/>
  <c r="Q212" i="8" s="1"/>
  <c r="D212" i="8"/>
  <c r="P212" i="8" s="1"/>
  <c r="J210" i="8"/>
  <c r="H210" i="8"/>
  <c r="J209" i="8"/>
  <c r="H209" i="8"/>
  <c r="J208" i="8"/>
  <c r="H208" i="8"/>
  <c r="J207" i="8"/>
  <c r="H207" i="8"/>
  <c r="J206" i="8"/>
  <c r="H206" i="8"/>
  <c r="J205" i="8"/>
  <c r="H205" i="8"/>
  <c r="J204" i="8"/>
  <c r="H204" i="8"/>
  <c r="J203" i="8"/>
  <c r="H203" i="8"/>
  <c r="J202" i="8"/>
  <c r="H202" i="8"/>
  <c r="J201" i="8"/>
  <c r="H201" i="8"/>
  <c r="J200" i="8"/>
  <c r="H200" i="8"/>
  <c r="J199" i="8"/>
  <c r="H199" i="8"/>
  <c r="J198" i="8"/>
  <c r="H198" i="8"/>
  <c r="J197" i="8"/>
  <c r="H197" i="8"/>
  <c r="J196" i="8"/>
  <c r="H196" i="8"/>
  <c r="J195" i="8"/>
  <c r="H195" i="8"/>
  <c r="J194" i="8"/>
  <c r="H194" i="8"/>
  <c r="J193" i="8"/>
  <c r="H193" i="8"/>
  <c r="J192" i="8"/>
  <c r="H192" i="8"/>
  <c r="J191" i="8"/>
  <c r="H191" i="8"/>
  <c r="J190" i="8"/>
  <c r="H190" i="8"/>
  <c r="J189" i="8"/>
  <c r="H189" i="8"/>
  <c r="J188" i="8"/>
  <c r="H188" i="8"/>
  <c r="J187" i="8"/>
  <c r="H187" i="8"/>
  <c r="J186" i="8"/>
  <c r="H186" i="8"/>
  <c r="J185" i="8"/>
  <c r="H185" i="8"/>
  <c r="J184" i="8"/>
  <c r="H184" i="8"/>
  <c r="J183" i="8"/>
  <c r="H183" i="8"/>
  <c r="F181" i="8"/>
  <c r="Q181" i="8" s="1"/>
  <c r="D181" i="8"/>
  <c r="J179" i="8"/>
  <c r="H179" i="8"/>
  <c r="J178" i="8"/>
  <c r="H178" i="8"/>
  <c r="J177" i="8"/>
  <c r="H177" i="8"/>
  <c r="J176" i="8"/>
  <c r="H176" i="8"/>
  <c r="J175" i="8"/>
  <c r="H175" i="8"/>
  <c r="J174" i="8"/>
  <c r="H174" i="8"/>
  <c r="J173" i="8"/>
  <c r="H173" i="8"/>
  <c r="J172" i="8"/>
  <c r="H172" i="8"/>
  <c r="F170" i="8"/>
  <c r="Q170" i="8" s="1"/>
  <c r="D170" i="8"/>
  <c r="J167" i="8"/>
  <c r="H167" i="8"/>
  <c r="J166" i="8"/>
  <c r="H166" i="8"/>
  <c r="J165" i="8"/>
  <c r="H165" i="8"/>
  <c r="J164" i="8"/>
  <c r="H164" i="8"/>
  <c r="J163" i="8"/>
  <c r="H163" i="8"/>
  <c r="J159" i="8"/>
  <c r="H159" i="8"/>
  <c r="J158" i="8"/>
  <c r="H158" i="8"/>
  <c r="J157" i="8"/>
  <c r="H157" i="8"/>
  <c r="J156" i="8"/>
  <c r="H156" i="8"/>
  <c r="J155" i="8"/>
  <c r="H155" i="8"/>
  <c r="J154" i="8"/>
  <c r="H154" i="8"/>
  <c r="J153" i="8"/>
  <c r="H153" i="8"/>
  <c r="J152" i="8"/>
  <c r="H152" i="8"/>
  <c r="J150" i="8"/>
  <c r="H150" i="8"/>
  <c r="J149" i="8"/>
  <c r="H149" i="8"/>
  <c r="F147" i="8"/>
  <c r="D147" i="8"/>
  <c r="P147" i="8" s="1"/>
  <c r="J145" i="8"/>
  <c r="H145" i="8"/>
  <c r="J144" i="8"/>
  <c r="H144" i="8"/>
  <c r="J143" i="8"/>
  <c r="H143" i="8"/>
  <c r="Q141" i="8"/>
  <c r="P141" i="8"/>
  <c r="J139" i="8"/>
  <c r="H139" i="8"/>
  <c r="J138" i="8"/>
  <c r="H138" i="8"/>
  <c r="J137" i="8"/>
  <c r="H137" i="8"/>
  <c r="J133" i="8"/>
  <c r="H133" i="8"/>
  <c r="J132" i="8"/>
  <c r="H132" i="8"/>
  <c r="J131" i="8"/>
  <c r="H131" i="8"/>
  <c r="J130" i="8"/>
  <c r="H130" i="8"/>
  <c r="J129" i="8"/>
  <c r="H129" i="8"/>
  <c r="J128" i="8"/>
  <c r="H128" i="8"/>
  <c r="J127" i="8"/>
  <c r="H127" i="8"/>
  <c r="J126" i="8"/>
  <c r="H126" i="8"/>
  <c r="J125" i="8"/>
  <c r="H125" i="8"/>
  <c r="J124" i="8"/>
  <c r="H124" i="8"/>
  <c r="F122" i="8"/>
  <c r="Q122" i="8" s="1"/>
  <c r="D122" i="8"/>
  <c r="P122" i="8" s="1"/>
  <c r="J119" i="8"/>
  <c r="H119" i="8"/>
  <c r="J117" i="8"/>
  <c r="H117" i="8"/>
  <c r="J116" i="8"/>
  <c r="H116" i="8"/>
  <c r="J115" i="8"/>
  <c r="H115" i="8"/>
  <c r="J114" i="8"/>
  <c r="H114" i="8"/>
  <c r="J113" i="8"/>
  <c r="H113" i="8"/>
  <c r="J112" i="8"/>
  <c r="H112" i="8"/>
  <c r="J111" i="8"/>
  <c r="H111" i="8"/>
  <c r="J110" i="8"/>
  <c r="H110" i="8"/>
  <c r="J109" i="8"/>
  <c r="H109" i="8"/>
  <c r="J108" i="8"/>
  <c r="H108" i="8"/>
  <c r="J107" i="8"/>
  <c r="H107" i="8"/>
  <c r="J106" i="8"/>
  <c r="H106" i="8"/>
  <c r="J105" i="8"/>
  <c r="H105" i="8"/>
  <c r="J104" i="8"/>
  <c r="H104" i="8"/>
  <c r="J103" i="8"/>
  <c r="H103" i="8"/>
  <c r="F101" i="8"/>
  <c r="D101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9" i="8"/>
  <c r="H89" i="8"/>
  <c r="J87" i="8"/>
  <c r="H87" i="8"/>
  <c r="J86" i="8"/>
  <c r="H86" i="8"/>
  <c r="F79" i="8"/>
  <c r="D79" i="8"/>
  <c r="J76" i="8"/>
  <c r="H76" i="8"/>
  <c r="J75" i="8"/>
  <c r="H75" i="8"/>
  <c r="J74" i="8"/>
  <c r="H74" i="8"/>
  <c r="J73" i="8"/>
  <c r="H73" i="8"/>
  <c r="J72" i="8"/>
  <c r="H72" i="8"/>
  <c r="J71" i="8"/>
  <c r="H71" i="8"/>
  <c r="F69" i="8"/>
  <c r="D69" i="8"/>
  <c r="J67" i="8"/>
  <c r="H67" i="8"/>
  <c r="J66" i="8"/>
  <c r="H66" i="8"/>
  <c r="F64" i="8"/>
  <c r="D64" i="8"/>
  <c r="J61" i="8"/>
  <c r="H61" i="8"/>
  <c r="J60" i="8"/>
  <c r="H60" i="8"/>
  <c r="J59" i="8"/>
  <c r="H59" i="8"/>
  <c r="J58" i="8"/>
  <c r="H58" i="8"/>
  <c r="J57" i="8"/>
  <c r="H57" i="8"/>
  <c r="J56" i="8"/>
  <c r="H56" i="8"/>
  <c r="J62" i="8"/>
  <c r="H62" i="8"/>
  <c r="J55" i="8"/>
  <c r="H55" i="8"/>
  <c r="F50" i="8"/>
  <c r="D50" i="8"/>
  <c r="J48" i="8"/>
  <c r="H48" i="8"/>
  <c r="J47" i="8"/>
  <c r="H47" i="8"/>
  <c r="J46" i="8"/>
  <c r="H46" i="8"/>
  <c r="J45" i="8"/>
  <c r="H45" i="8"/>
  <c r="J44" i="8"/>
  <c r="H44" i="8"/>
  <c r="J43" i="8"/>
  <c r="H43" i="8"/>
  <c r="F41" i="8"/>
  <c r="D41" i="8"/>
  <c r="J39" i="8"/>
  <c r="H39" i="8"/>
  <c r="J38" i="8"/>
  <c r="H38" i="8"/>
  <c r="J36" i="8"/>
  <c r="H36" i="8"/>
  <c r="F33" i="8"/>
  <c r="D33" i="8"/>
  <c r="J27" i="8"/>
  <c r="H27" i="8"/>
  <c r="J26" i="8"/>
  <c r="H26" i="8"/>
  <c r="J31" i="8"/>
  <c r="H31" i="8"/>
  <c r="J25" i="8"/>
  <c r="H25" i="8"/>
  <c r="F23" i="8"/>
  <c r="D23" i="8"/>
  <c r="J22" i="8"/>
  <c r="H22" i="8"/>
  <c r="J18" i="8"/>
  <c r="H18" i="8"/>
  <c r="J19" i="8"/>
  <c r="H19" i="8"/>
  <c r="J7" i="8"/>
  <c r="H7" i="8"/>
  <c r="J6" i="8"/>
  <c r="H6" i="8"/>
  <c r="J5" i="8"/>
  <c r="H5" i="8"/>
  <c r="H23" i="8" l="1"/>
  <c r="J101" i="8"/>
  <c r="J79" i="8"/>
  <c r="J181" i="8"/>
  <c r="J170" i="8"/>
  <c r="P170" i="8"/>
  <c r="H147" i="8"/>
  <c r="F80" i="8"/>
  <c r="J41" i="8"/>
  <c r="H33" i="8"/>
  <c r="J33" i="8"/>
  <c r="J122" i="8"/>
  <c r="F215" i="8"/>
  <c r="Q215" i="8" s="1"/>
  <c r="Q101" i="8"/>
  <c r="F51" i="8"/>
  <c r="J147" i="8"/>
  <c r="Q147" i="8"/>
  <c r="J212" i="8"/>
  <c r="P181" i="8"/>
  <c r="J50" i="8"/>
  <c r="J64" i="8"/>
  <c r="J69" i="8"/>
  <c r="J141" i="8"/>
  <c r="P101" i="8"/>
  <c r="D215" i="8"/>
  <c r="J23" i="8"/>
  <c r="D51" i="8"/>
  <c r="H41" i="8"/>
  <c r="H50" i="8"/>
  <c r="H64" i="8"/>
  <c r="H69" i="8"/>
  <c r="H79" i="8"/>
  <c r="H101" i="8"/>
  <c r="H122" i="8"/>
  <c r="H141" i="8"/>
  <c r="H170" i="8"/>
  <c r="H181" i="8"/>
  <c r="H212" i="8"/>
  <c r="D80" i="8"/>
  <c r="D23" i="13"/>
  <c r="H80" i="8" l="1"/>
  <c r="F81" i="8"/>
  <c r="F216" i="8" s="1"/>
  <c r="Q216" i="8" s="1"/>
  <c r="H215" i="8"/>
  <c r="P215" i="8"/>
  <c r="J215" i="8"/>
  <c r="H51" i="8"/>
  <c r="D81" i="8"/>
  <c r="J80" i="8"/>
  <c r="J51" i="8"/>
  <c r="J81" i="8" l="1"/>
  <c r="H81" i="8"/>
  <c r="D216" i="8"/>
  <c r="H216" i="8" l="1"/>
  <c r="P216" i="8"/>
  <c r="J216" i="8"/>
  <c r="D50" i="13"/>
  <c r="D41" i="13"/>
  <c r="D33" i="13"/>
  <c r="D211" i="13"/>
  <c r="D51" i="13" l="1"/>
  <c r="F101" i="13"/>
  <c r="J99" i="13"/>
  <c r="H99" i="13"/>
  <c r="L99" i="13"/>
  <c r="Q99" i="13"/>
  <c r="P99" i="13"/>
  <c r="H101" i="13" l="1"/>
  <c r="J101" i="13"/>
  <c r="P217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Q83" i="8"/>
  <c r="P83" i="8"/>
  <c r="L83" i="8"/>
  <c r="Q82" i="8"/>
  <c r="P82" i="8"/>
  <c r="L82" i="8"/>
  <c r="L81" i="8"/>
  <c r="L80" i="8"/>
  <c r="L79" i="8"/>
  <c r="P79" i="8"/>
  <c r="Q78" i="8"/>
  <c r="P78" i="8"/>
  <c r="L78" i="8"/>
  <c r="Q77" i="8"/>
  <c r="P77" i="8"/>
  <c r="L77" i="8"/>
  <c r="Q76" i="8"/>
  <c r="P76" i="8"/>
  <c r="L76" i="8"/>
  <c r="Q75" i="8"/>
  <c r="P75" i="8"/>
  <c r="L75" i="8"/>
  <c r="Q74" i="8"/>
  <c r="P74" i="8"/>
  <c r="L74" i="8"/>
  <c r="Q73" i="8"/>
  <c r="P73" i="8"/>
  <c r="L73" i="8"/>
  <c r="Q72" i="8"/>
  <c r="P72" i="8"/>
  <c r="L72" i="8"/>
  <c r="Q71" i="8"/>
  <c r="P71" i="8"/>
  <c r="L71" i="8"/>
  <c r="Q70" i="8"/>
  <c r="P70" i="8"/>
  <c r="L70" i="8"/>
  <c r="L69" i="8"/>
  <c r="Q69" i="8"/>
  <c r="P69" i="8"/>
  <c r="Q68" i="8"/>
  <c r="P68" i="8"/>
  <c r="L68" i="8"/>
  <c r="Q67" i="8"/>
  <c r="P67" i="8"/>
  <c r="L67" i="8"/>
  <c r="Q66" i="8"/>
  <c r="P66" i="8"/>
  <c r="L66" i="8"/>
  <c r="Q65" i="8"/>
  <c r="P65" i="8"/>
  <c r="L65" i="8"/>
  <c r="L64" i="8"/>
  <c r="Q64" i="8"/>
  <c r="Q63" i="8"/>
  <c r="P63" i="8"/>
  <c r="L63" i="8"/>
  <c r="Q61" i="8"/>
  <c r="P61" i="8"/>
  <c r="L61" i="8"/>
  <c r="Q60" i="8"/>
  <c r="P60" i="8"/>
  <c r="L60" i="8"/>
  <c r="Q59" i="8"/>
  <c r="P59" i="8"/>
  <c r="L59" i="8"/>
  <c r="Q58" i="8"/>
  <c r="P58" i="8"/>
  <c r="L58" i="8"/>
  <c r="Q57" i="8"/>
  <c r="P57" i="8"/>
  <c r="L57" i="8"/>
  <c r="Q56" i="8"/>
  <c r="P56" i="8"/>
  <c r="L56" i="8"/>
  <c r="Q62" i="8"/>
  <c r="P62" i="8"/>
  <c r="L62" i="8"/>
  <c r="Q55" i="8"/>
  <c r="P55" i="8"/>
  <c r="L55" i="8"/>
  <c r="Q54" i="8"/>
  <c r="P54" i="8"/>
  <c r="L54" i="8"/>
  <c r="Q53" i="8"/>
  <c r="P53" i="8"/>
  <c r="L53" i="8"/>
  <c r="Q52" i="8"/>
  <c r="P52" i="8"/>
  <c r="L52" i="8"/>
  <c r="L51" i="8"/>
  <c r="L50" i="8"/>
  <c r="Q49" i="8"/>
  <c r="P49" i="8"/>
  <c r="L49" i="8"/>
  <c r="Q48" i="8"/>
  <c r="P48" i="8"/>
  <c r="L48" i="8"/>
  <c r="Q47" i="8"/>
  <c r="P47" i="8"/>
  <c r="L47" i="8"/>
  <c r="Q46" i="8"/>
  <c r="P46" i="8"/>
  <c r="L46" i="8"/>
  <c r="Q45" i="8"/>
  <c r="P45" i="8"/>
  <c r="L45" i="8"/>
  <c r="Q44" i="8"/>
  <c r="P44" i="8"/>
  <c r="L44" i="8"/>
  <c r="Q43" i="8"/>
  <c r="P43" i="8"/>
  <c r="L43" i="8"/>
  <c r="Q42" i="8"/>
  <c r="P42" i="8"/>
  <c r="L42" i="8"/>
  <c r="L41" i="8"/>
  <c r="Q41" i="8"/>
  <c r="P41" i="8"/>
  <c r="Q40" i="8"/>
  <c r="P40" i="8"/>
  <c r="L40" i="8"/>
  <c r="Q39" i="8"/>
  <c r="P39" i="8"/>
  <c r="L39" i="8"/>
  <c r="Q38" i="8"/>
  <c r="P38" i="8"/>
  <c r="L38" i="8"/>
  <c r="Q37" i="8"/>
  <c r="P37" i="8"/>
  <c r="L37" i="8"/>
  <c r="Q36" i="8"/>
  <c r="P36" i="8"/>
  <c r="L36" i="8"/>
  <c r="Q35" i="8"/>
  <c r="H42" i="2" s="1"/>
  <c r="P35" i="8"/>
  <c r="L35" i="8"/>
  <c r="Q34" i="8"/>
  <c r="P34" i="8"/>
  <c r="L34" i="8"/>
  <c r="L33" i="8"/>
  <c r="P33" i="8"/>
  <c r="Q32" i="8"/>
  <c r="P32" i="8"/>
  <c r="L32" i="8"/>
  <c r="Q30" i="8"/>
  <c r="P30" i="8"/>
  <c r="L30" i="8"/>
  <c r="Q29" i="8"/>
  <c r="P29" i="8"/>
  <c r="L29" i="8"/>
  <c r="Q28" i="8"/>
  <c r="P28" i="8"/>
  <c r="L28" i="8"/>
  <c r="Q27" i="8"/>
  <c r="P27" i="8"/>
  <c r="L27" i="8"/>
  <c r="Q26" i="8"/>
  <c r="P26" i="8"/>
  <c r="L26" i="8"/>
  <c r="Q31" i="8"/>
  <c r="P31" i="8"/>
  <c r="L31" i="8"/>
  <c r="Q25" i="8"/>
  <c r="P25" i="8"/>
  <c r="L25" i="8"/>
  <c r="Q24" i="8"/>
  <c r="P24" i="8"/>
  <c r="L24" i="8"/>
  <c r="L23" i="8"/>
  <c r="Q23" i="8"/>
  <c r="P23" i="8"/>
  <c r="Q22" i="8"/>
  <c r="P22" i="8"/>
  <c r="L22" i="8"/>
  <c r="Q18" i="8"/>
  <c r="P18" i="8"/>
  <c r="L18" i="8"/>
  <c r="Q21" i="8"/>
  <c r="P21" i="8"/>
  <c r="L21" i="8"/>
  <c r="Q19" i="8"/>
  <c r="P19" i="8"/>
  <c r="L19" i="8"/>
  <c r="Q17" i="8"/>
  <c r="P17" i="8"/>
  <c r="L17" i="8"/>
  <c r="Q16" i="8"/>
  <c r="P16" i="8"/>
  <c r="L16" i="8"/>
  <c r="Q15" i="8"/>
  <c r="P15" i="8"/>
  <c r="L15" i="8"/>
  <c r="Q14" i="8"/>
  <c r="P14" i="8"/>
  <c r="L14" i="8"/>
  <c r="Q13" i="8"/>
  <c r="P13" i="8"/>
  <c r="L13" i="8"/>
  <c r="Q12" i="8"/>
  <c r="P12" i="8"/>
  <c r="L12" i="8"/>
  <c r="Q11" i="8"/>
  <c r="P11" i="8"/>
  <c r="L11" i="8"/>
  <c r="Q20" i="8"/>
  <c r="P20" i="8"/>
  <c r="L20" i="8"/>
  <c r="Q10" i="8"/>
  <c r="P10" i="8"/>
  <c r="L10" i="8"/>
  <c r="Q9" i="8"/>
  <c r="P9" i="8"/>
  <c r="L9" i="8"/>
  <c r="Q8" i="8"/>
  <c r="P8" i="8"/>
  <c r="L8" i="8"/>
  <c r="Q7" i="8"/>
  <c r="P7" i="8"/>
  <c r="L7" i="8"/>
  <c r="Q6" i="8"/>
  <c r="P6" i="8"/>
  <c r="L6" i="8"/>
  <c r="Q5" i="8"/>
  <c r="P5" i="8"/>
  <c r="L5" i="8"/>
  <c r="P64" i="8" l="1"/>
  <c r="P80" i="8"/>
  <c r="Q33" i="8"/>
  <c r="P50" i="8"/>
  <c r="Q79" i="8"/>
  <c r="Q50" i="8"/>
  <c r="P51" i="8" l="1"/>
  <c r="P81" i="8"/>
  <c r="Q51" i="8"/>
  <c r="Q80" i="8"/>
  <c r="G27" i="2"/>
  <c r="G189" i="2"/>
  <c r="Q22" i="13"/>
  <c r="D27" i="2" s="1"/>
  <c r="Q18" i="13"/>
  <c r="H169" i="13"/>
  <c r="J169" i="13"/>
  <c r="H168" i="13"/>
  <c r="J168" i="13"/>
  <c r="Q81" i="8" l="1"/>
  <c r="J98" i="13" l="1"/>
  <c r="J87" i="13"/>
  <c r="H98" i="13"/>
  <c r="H87" i="13"/>
  <c r="J84" i="13"/>
  <c r="H84" i="13"/>
  <c r="H78" i="13"/>
  <c r="J78" i="13"/>
  <c r="H77" i="13"/>
  <c r="J77" i="13"/>
  <c r="H63" i="13"/>
  <c r="J63" i="13"/>
  <c r="H48" i="13"/>
  <c r="J48" i="13"/>
  <c r="H49" i="13"/>
  <c r="J49" i="13"/>
  <c r="H22" i="13"/>
  <c r="J22" i="13"/>
  <c r="H18" i="13"/>
  <c r="J18" i="13"/>
  <c r="H20" i="13"/>
  <c r="J20" i="13"/>
  <c r="H19" i="13"/>
  <c r="J19" i="13"/>
  <c r="H17" i="13"/>
  <c r="J17" i="13"/>
  <c r="H16" i="13"/>
  <c r="J16" i="13"/>
  <c r="H15" i="13"/>
  <c r="J15" i="13"/>
  <c r="H14" i="13"/>
  <c r="J14" i="13"/>
  <c r="H13" i="13"/>
  <c r="J13" i="13"/>
  <c r="H12" i="13"/>
  <c r="J12" i="13"/>
  <c r="H11" i="13"/>
  <c r="J11" i="13"/>
  <c r="H21" i="13"/>
  <c r="J21" i="13"/>
  <c r="J119" i="13"/>
  <c r="H119" i="13"/>
  <c r="H121" i="13"/>
  <c r="J121" i="13"/>
  <c r="H120" i="13"/>
  <c r="J120" i="13"/>
  <c r="F180" i="13"/>
  <c r="J179" i="13"/>
  <c r="H179" i="13"/>
  <c r="J178" i="13"/>
  <c r="H178" i="13"/>
  <c r="J177" i="13"/>
  <c r="H177" i="13"/>
  <c r="J176" i="13"/>
  <c r="H176" i="13"/>
  <c r="J175" i="13"/>
  <c r="H175" i="13"/>
  <c r="J174" i="13"/>
  <c r="H174" i="13"/>
  <c r="J173" i="13"/>
  <c r="H173" i="13"/>
  <c r="J172" i="13"/>
  <c r="H172" i="13"/>
  <c r="J68" i="13"/>
  <c r="J67" i="13"/>
  <c r="J66" i="13"/>
  <c r="H68" i="13"/>
  <c r="H67" i="13"/>
  <c r="H66" i="13"/>
  <c r="F69" i="13"/>
  <c r="J40" i="13"/>
  <c r="J39" i="13"/>
  <c r="J38" i="13"/>
  <c r="J37" i="13"/>
  <c r="J36" i="13"/>
  <c r="J35" i="13"/>
  <c r="H40" i="13"/>
  <c r="H39" i="13"/>
  <c r="H38" i="13"/>
  <c r="H37" i="13"/>
  <c r="H36" i="13"/>
  <c r="H35" i="13"/>
  <c r="F41" i="13"/>
  <c r="L21" i="13"/>
  <c r="P21" i="13"/>
  <c r="Q21" i="13"/>
  <c r="L14" i="13"/>
  <c r="P14" i="13"/>
  <c r="Q14" i="13"/>
  <c r="H180" i="13" l="1"/>
  <c r="H69" i="13"/>
  <c r="H41" i="13"/>
  <c r="C17" i="17" l="1"/>
  <c r="G66" i="17" l="1"/>
  <c r="L212" i="13" l="1"/>
  <c r="B1" i="2" l="1"/>
  <c r="C97" i="17" l="1"/>
  <c r="G97" i="17" s="1"/>
  <c r="G94" i="17"/>
  <c r="G93" i="17"/>
  <c r="G87" i="17"/>
  <c r="G86" i="17"/>
  <c r="G85" i="17"/>
  <c r="G83" i="17"/>
  <c r="G82" i="17"/>
  <c r="G81" i="17"/>
  <c r="G80" i="17"/>
  <c r="G79" i="17"/>
  <c r="G78" i="17"/>
  <c r="G77" i="17"/>
  <c r="G76" i="17"/>
  <c r="G75" i="17"/>
  <c r="G74" i="17"/>
  <c r="G73" i="17"/>
  <c r="C69" i="17"/>
  <c r="C89" i="17" s="1"/>
  <c r="G67" i="17"/>
  <c r="G65" i="17"/>
  <c r="G64" i="17"/>
  <c r="C55" i="17"/>
  <c r="G55" i="17" s="1"/>
  <c r="G53" i="17"/>
  <c r="G52" i="17"/>
  <c r="G46" i="17"/>
  <c r="G45" i="17"/>
  <c r="G44" i="17"/>
  <c r="G43" i="17"/>
  <c r="G42" i="17"/>
  <c r="C36" i="17"/>
  <c r="G36" i="17" s="1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15" i="17"/>
  <c r="G14" i="17"/>
  <c r="G13" i="17"/>
  <c r="G12" i="17"/>
  <c r="G11" i="17"/>
  <c r="G10" i="17"/>
  <c r="G89" i="17" l="1"/>
  <c r="G48" i="17"/>
  <c r="C99" i="17"/>
  <c r="G69" i="17"/>
  <c r="C57" i="17"/>
  <c r="G17" i="17"/>
  <c r="G95" i="17"/>
  <c r="L149" i="13"/>
  <c r="C102" i="17" l="1"/>
  <c r="G99" i="17"/>
  <c r="G57" i="17"/>
  <c r="P35" i="13" l="1"/>
  <c r="C42" i="2" s="1"/>
  <c r="L84" i="13"/>
  <c r="P143" i="13" l="1"/>
  <c r="P142" i="13"/>
  <c r="P140" i="13"/>
  <c r="P136" i="13"/>
  <c r="C147" i="2" s="1"/>
  <c r="F211" i="13"/>
  <c r="J209" i="13"/>
  <c r="H209" i="13"/>
  <c r="J208" i="13"/>
  <c r="H208" i="13"/>
  <c r="J207" i="13"/>
  <c r="H207" i="13"/>
  <c r="J206" i="13"/>
  <c r="H206" i="13"/>
  <c r="J205" i="13"/>
  <c r="H205" i="13"/>
  <c r="J204" i="13"/>
  <c r="H204" i="13"/>
  <c r="J203" i="13"/>
  <c r="H203" i="13"/>
  <c r="J202" i="13"/>
  <c r="H202" i="13"/>
  <c r="J201" i="13"/>
  <c r="H201" i="13"/>
  <c r="J200" i="13"/>
  <c r="H200" i="13"/>
  <c r="J199" i="13"/>
  <c r="H199" i="13"/>
  <c r="J198" i="13"/>
  <c r="H198" i="13"/>
  <c r="J197" i="13"/>
  <c r="H197" i="13"/>
  <c r="J196" i="13"/>
  <c r="H196" i="13"/>
  <c r="J195" i="13"/>
  <c r="H195" i="13"/>
  <c r="J194" i="13"/>
  <c r="H194" i="13"/>
  <c r="J193" i="13"/>
  <c r="H193" i="13"/>
  <c r="J192" i="13"/>
  <c r="H192" i="13"/>
  <c r="J191" i="13"/>
  <c r="H191" i="13"/>
  <c r="J190" i="13"/>
  <c r="H190" i="13"/>
  <c r="J189" i="13"/>
  <c r="H189" i="13"/>
  <c r="J188" i="13"/>
  <c r="H188" i="13"/>
  <c r="J187" i="13"/>
  <c r="H187" i="13"/>
  <c r="J186" i="13"/>
  <c r="H186" i="13"/>
  <c r="J185" i="13"/>
  <c r="H185" i="13"/>
  <c r="J184" i="13"/>
  <c r="H184" i="13"/>
  <c r="J183" i="13"/>
  <c r="H183" i="13"/>
  <c r="J182" i="13"/>
  <c r="H182" i="13"/>
  <c r="D180" i="13"/>
  <c r="J180" i="13" s="1"/>
  <c r="F170" i="13"/>
  <c r="D170" i="13"/>
  <c r="J167" i="13"/>
  <c r="H167" i="13"/>
  <c r="J166" i="13"/>
  <c r="H166" i="13"/>
  <c r="J165" i="13"/>
  <c r="H165" i="13"/>
  <c r="J164" i="13"/>
  <c r="H164" i="13"/>
  <c r="J163" i="13"/>
  <c r="H163" i="13"/>
  <c r="J162" i="13"/>
  <c r="H162" i="13"/>
  <c r="J161" i="13"/>
  <c r="H161" i="13"/>
  <c r="J160" i="13"/>
  <c r="H160" i="13"/>
  <c r="J159" i="13"/>
  <c r="H159" i="13"/>
  <c r="J158" i="13"/>
  <c r="H158" i="13"/>
  <c r="J157" i="13"/>
  <c r="H157" i="13"/>
  <c r="J156" i="13"/>
  <c r="H156" i="13"/>
  <c r="J155" i="13"/>
  <c r="H155" i="13"/>
  <c r="J154" i="13"/>
  <c r="H154" i="13"/>
  <c r="J153" i="13"/>
  <c r="H153" i="13"/>
  <c r="J152" i="13"/>
  <c r="H152" i="13"/>
  <c r="J151" i="13"/>
  <c r="H151" i="13"/>
  <c r="J150" i="13"/>
  <c r="H150" i="13"/>
  <c r="F147" i="13"/>
  <c r="D147" i="13"/>
  <c r="J145" i="13"/>
  <c r="H145" i="13"/>
  <c r="J144" i="13"/>
  <c r="H144" i="13"/>
  <c r="J143" i="13"/>
  <c r="H143" i="13"/>
  <c r="J136" i="13"/>
  <c r="H136" i="13"/>
  <c r="J135" i="13"/>
  <c r="H135" i="13"/>
  <c r="J134" i="13"/>
  <c r="H134" i="13"/>
  <c r="J133" i="13"/>
  <c r="H133" i="13"/>
  <c r="J132" i="13"/>
  <c r="H132" i="13"/>
  <c r="J131" i="13"/>
  <c r="H131" i="13"/>
  <c r="J130" i="13"/>
  <c r="H130" i="13"/>
  <c r="J129" i="13"/>
  <c r="H129" i="13"/>
  <c r="J128" i="13"/>
  <c r="H128" i="13"/>
  <c r="J127" i="13"/>
  <c r="H127" i="13"/>
  <c r="J126" i="13"/>
  <c r="H126" i="13"/>
  <c r="J125" i="13"/>
  <c r="H125" i="13"/>
  <c r="J124" i="13"/>
  <c r="H124" i="13"/>
  <c r="J118" i="13"/>
  <c r="H118" i="13"/>
  <c r="J117" i="13"/>
  <c r="H117" i="13"/>
  <c r="J116" i="13"/>
  <c r="H116" i="13"/>
  <c r="J115" i="13"/>
  <c r="H115" i="13"/>
  <c r="J114" i="13"/>
  <c r="H114" i="13"/>
  <c r="J113" i="13"/>
  <c r="H113" i="13"/>
  <c r="J112" i="13"/>
  <c r="H112" i="13"/>
  <c r="J111" i="13"/>
  <c r="H111" i="13"/>
  <c r="J110" i="13"/>
  <c r="H110" i="13"/>
  <c r="J109" i="13"/>
  <c r="H109" i="13"/>
  <c r="J108" i="13"/>
  <c r="H108" i="13"/>
  <c r="J107" i="13"/>
  <c r="H107" i="13"/>
  <c r="J106" i="13"/>
  <c r="H106" i="13"/>
  <c r="J105" i="13"/>
  <c r="H105" i="13"/>
  <c r="J104" i="13"/>
  <c r="H104" i="13"/>
  <c r="J103" i="13"/>
  <c r="H103" i="13"/>
  <c r="J97" i="13"/>
  <c r="H97" i="13"/>
  <c r="J96" i="13"/>
  <c r="H96" i="13"/>
  <c r="J95" i="13"/>
  <c r="H95" i="13"/>
  <c r="J94" i="13"/>
  <c r="H94" i="13"/>
  <c r="J93" i="13"/>
  <c r="H93" i="13"/>
  <c r="J92" i="13"/>
  <c r="H92" i="13"/>
  <c r="J91" i="13"/>
  <c r="H91" i="13"/>
  <c r="J90" i="13"/>
  <c r="H90" i="13"/>
  <c r="J89" i="13"/>
  <c r="H89" i="13"/>
  <c r="J88" i="13"/>
  <c r="H88" i="13"/>
  <c r="J86" i="13"/>
  <c r="H86" i="13"/>
  <c r="J85" i="13"/>
  <c r="H85" i="13"/>
  <c r="F79" i="13"/>
  <c r="D79" i="13"/>
  <c r="J76" i="13"/>
  <c r="H76" i="13"/>
  <c r="J75" i="13"/>
  <c r="H75" i="13"/>
  <c r="J74" i="13"/>
  <c r="H74" i="13"/>
  <c r="J73" i="13"/>
  <c r="H73" i="13"/>
  <c r="J72" i="13"/>
  <c r="H72" i="13"/>
  <c r="J71" i="13"/>
  <c r="H71" i="13"/>
  <c r="D69" i="13"/>
  <c r="J69" i="13" s="1"/>
  <c r="F64" i="13"/>
  <c r="D64" i="13"/>
  <c r="J61" i="13"/>
  <c r="H61" i="13"/>
  <c r="J60" i="13"/>
  <c r="H60" i="13"/>
  <c r="J59" i="13"/>
  <c r="H59" i="13"/>
  <c r="J58" i="13"/>
  <c r="H58" i="13"/>
  <c r="J57" i="13"/>
  <c r="H57" i="13"/>
  <c r="J56" i="13"/>
  <c r="H56" i="13"/>
  <c r="J62" i="13"/>
  <c r="H62" i="13"/>
  <c r="J55" i="13"/>
  <c r="H55" i="13"/>
  <c r="F50" i="13"/>
  <c r="J47" i="13"/>
  <c r="H47" i="13"/>
  <c r="J46" i="13"/>
  <c r="H46" i="13"/>
  <c r="J45" i="13"/>
  <c r="H45" i="13"/>
  <c r="J44" i="13"/>
  <c r="H44" i="13"/>
  <c r="J43" i="13"/>
  <c r="H43" i="13"/>
  <c r="J41" i="13"/>
  <c r="F33" i="13"/>
  <c r="J32" i="13"/>
  <c r="H32" i="13"/>
  <c r="J30" i="13"/>
  <c r="H30" i="13"/>
  <c r="J29" i="13"/>
  <c r="H29" i="13"/>
  <c r="J28" i="13"/>
  <c r="H28" i="13"/>
  <c r="J27" i="13"/>
  <c r="H27" i="13"/>
  <c r="J26" i="13"/>
  <c r="H26" i="13"/>
  <c r="J31" i="13"/>
  <c r="H31" i="13"/>
  <c r="J25" i="13"/>
  <c r="H25" i="13"/>
  <c r="F23" i="13"/>
  <c r="H170" i="13" l="1"/>
  <c r="D80" i="13"/>
  <c r="D81" i="13" s="1"/>
  <c r="D214" i="13"/>
  <c r="J33" i="13"/>
  <c r="F214" i="13"/>
  <c r="Q214" i="13" s="1"/>
  <c r="J79" i="13"/>
  <c r="H23" i="13"/>
  <c r="H211" i="13"/>
  <c r="J170" i="13"/>
  <c r="H141" i="13"/>
  <c r="J211" i="13"/>
  <c r="J141" i="13"/>
  <c r="J122" i="13"/>
  <c r="J64" i="13"/>
  <c r="J50" i="13"/>
  <c r="H33" i="13"/>
  <c r="P141" i="13"/>
  <c r="H122" i="13"/>
  <c r="H79" i="13"/>
  <c r="H50" i="13"/>
  <c r="J23" i="13"/>
  <c r="H64" i="13"/>
  <c r="F80" i="13"/>
  <c r="J147" i="13"/>
  <c r="F51" i="13"/>
  <c r="H147" i="13"/>
  <c r="D215" i="13" l="1"/>
  <c r="J80" i="13"/>
  <c r="H51" i="13"/>
  <c r="J51" i="13"/>
  <c r="F81" i="13"/>
  <c r="F215" i="13" s="1"/>
  <c r="H80" i="13"/>
  <c r="H215" i="13" l="1"/>
  <c r="Q215" i="13"/>
  <c r="J215" i="13"/>
  <c r="P215" i="13"/>
  <c r="P214" i="13"/>
  <c r="H214" i="13"/>
  <c r="J214" i="13"/>
  <c r="H81" i="13"/>
  <c r="J81" i="13"/>
  <c r="P51" i="13" l="1"/>
  <c r="Q216" i="13"/>
  <c r="P216" i="13"/>
  <c r="Q213" i="13"/>
  <c r="P213" i="13"/>
  <c r="Q212" i="13"/>
  <c r="P212" i="13"/>
  <c r="Q211" i="13"/>
  <c r="P211" i="13"/>
  <c r="Q210" i="13"/>
  <c r="P210" i="13"/>
  <c r="Q209" i="13"/>
  <c r="P209" i="13"/>
  <c r="Q208" i="13"/>
  <c r="P208" i="13"/>
  <c r="Q207" i="13"/>
  <c r="P207" i="13"/>
  <c r="Q206" i="13"/>
  <c r="P206" i="13"/>
  <c r="Q205" i="13"/>
  <c r="P205" i="13"/>
  <c r="Q204" i="13"/>
  <c r="P204" i="13"/>
  <c r="Q203" i="13"/>
  <c r="P203" i="13"/>
  <c r="Q202" i="13"/>
  <c r="P202" i="13"/>
  <c r="Q201" i="13"/>
  <c r="P201" i="13"/>
  <c r="Q200" i="13"/>
  <c r="P200" i="13"/>
  <c r="Q199" i="13"/>
  <c r="P199" i="13"/>
  <c r="Q198" i="13"/>
  <c r="P198" i="13"/>
  <c r="Q197" i="13"/>
  <c r="P197" i="13"/>
  <c r="Q196" i="13"/>
  <c r="P196" i="13"/>
  <c r="Q195" i="13"/>
  <c r="P195" i="13"/>
  <c r="Q194" i="13"/>
  <c r="P194" i="13"/>
  <c r="Q193" i="13"/>
  <c r="P193" i="13"/>
  <c r="Q192" i="13"/>
  <c r="P192" i="13"/>
  <c r="Q191" i="13"/>
  <c r="P191" i="13"/>
  <c r="Q190" i="13"/>
  <c r="P190" i="13"/>
  <c r="Q189" i="13"/>
  <c r="P189" i="13"/>
  <c r="Q188" i="13"/>
  <c r="P188" i="13"/>
  <c r="Q187" i="13"/>
  <c r="P187" i="13"/>
  <c r="Q186" i="13"/>
  <c r="P186" i="13"/>
  <c r="Q185" i="13"/>
  <c r="P185" i="13"/>
  <c r="Q184" i="13"/>
  <c r="P184" i="13"/>
  <c r="Q183" i="13"/>
  <c r="P183" i="13"/>
  <c r="Q182" i="13"/>
  <c r="P182" i="13"/>
  <c r="Q181" i="13"/>
  <c r="P181" i="13"/>
  <c r="Q180" i="13"/>
  <c r="P180" i="13"/>
  <c r="Q179" i="13"/>
  <c r="P179" i="13"/>
  <c r="Q178" i="13"/>
  <c r="P178" i="13"/>
  <c r="Q177" i="13"/>
  <c r="P177" i="13"/>
  <c r="Q176" i="13"/>
  <c r="P176" i="13"/>
  <c r="Q175" i="13"/>
  <c r="P175" i="13"/>
  <c r="Q174" i="13"/>
  <c r="P174" i="13"/>
  <c r="Q173" i="13"/>
  <c r="P173" i="13"/>
  <c r="Q172" i="13"/>
  <c r="P172" i="13"/>
  <c r="Q171" i="13"/>
  <c r="P171" i="13"/>
  <c r="Q170" i="13"/>
  <c r="P170" i="13"/>
  <c r="Q169" i="13"/>
  <c r="P169" i="13"/>
  <c r="Q168" i="13"/>
  <c r="P168" i="13"/>
  <c r="Q167" i="13"/>
  <c r="P167" i="13"/>
  <c r="Q166" i="13"/>
  <c r="P166" i="13"/>
  <c r="Q165" i="13"/>
  <c r="P165" i="13"/>
  <c r="Q164" i="13"/>
  <c r="P164" i="13"/>
  <c r="Q163" i="13"/>
  <c r="P163" i="13"/>
  <c r="Q162" i="13"/>
  <c r="P162" i="13"/>
  <c r="Q161" i="13"/>
  <c r="P161" i="13"/>
  <c r="Q160" i="13"/>
  <c r="P160" i="13"/>
  <c r="Q159" i="13"/>
  <c r="P159" i="13"/>
  <c r="Q158" i="13"/>
  <c r="P158" i="13"/>
  <c r="Q157" i="13"/>
  <c r="P157" i="13"/>
  <c r="Q156" i="13"/>
  <c r="P156" i="13"/>
  <c r="Q155" i="13"/>
  <c r="P155" i="13"/>
  <c r="Q154" i="13"/>
  <c r="P154" i="13"/>
  <c r="Q153" i="13"/>
  <c r="P153" i="13"/>
  <c r="Q152" i="13"/>
  <c r="P152" i="13"/>
  <c r="Q151" i="13"/>
  <c r="P151" i="13"/>
  <c r="Q150" i="13"/>
  <c r="P150" i="13"/>
  <c r="Q149" i="13"/>
  <c r="P149" i="13"/>
  <c r="Q148" i="13"/>
  <c r="P148" i="13"/>
  <c r="Q147" i="13"/>
  <c r="P147" i="13"/>
  <c r="Q146" i="13"/>
  <c r="P146" i="13"/>
  <c r="Q145" i="13"/>
  <c r="P145" i="13"/>
  <c r="Q144" i="13"/>
  <c r="P144" i="13"/>
  <c r="Q143" i="13"/>
  <c r="Q142" i="13"/>
  <c r="Q141" i="13"/>
  <c r="Q140" i="13"/>
  <c r="Q136" i="13"/>
  <c r="Q135" i="13"/>
  <c r="D146" i="2" s="1"/>
  <c r="P135" i="13"/>
  <c r="C146" i="2" s="1"/>
  <c r="Q134" i="13"/>
  <c r="D145" i="2" s="1"/>
  <c r="P134" i="13"/>
  <c r="C145" i="2" s="1"/>
  <c r="Q133" i="13"/>
  <c r="P133" i="13"/>
  <c r="Q132" i="13"/>
  <c r="P132" i="13"/>
  <c r="Q131" i="13"/>
  <c r="P131" i="13"/>
  <c r="Q130" i="13"/>
  <c r="P130" i="13"/>
  <c r="Q129" i="13"/>
  <c r="P129" i="13"/>
  <c r="Q128" i="13"/>
  <c r="P128" i="13"/>
  <c r="Q127" i="13"/>
  <c r="P127" i="13"/>
  <c r="Q126" i="13"/>
  <c r="P126" i="13"/>
  <c r="Q125" i="13"/>
  <c r="P125" i="13"/>
  <c r="Q124" i="13"/>
  <c r="P124" i="13"/>
  <c r="Q123" i="13"/>
  <c r="P123" i="13"/>
  <c r="Q122" i="13"/>
  <c r="P122" i="13"/>
  <c r="Q121" i="13"/>
  <c r="P121" i="13"/>
  <c r="Q120" i="13"/>
  <c r="P120" i="13"/>
  <c r="Q118" i="13"/>
  <c r="P118" i="13"/>
  <c r="Q119" i="13"/>
  <c r="P119" i="13"/>
  <c r="Q117" i="13"/>
  <c r="P117" i="13"/>
  <c r="Q116" i="13"/>
  <c r="P116" i="13"/>
  <c r="Q115" i="13"/>
  <c r="P115" i="13"/>
  <c r="Q114" i="13"/>
  <c r="P114" i="13"/>
  <c r="Q113" i="13"/>
  <c r="P113" i="13"/>
  <c r="Q112" i="13"/>
  <c r="P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98" i="13"/>
  <c r="P98" i="13"/>
  <c r="Q86" i="13"/>
  <c r="P86" i="13"/>
  <c r="C96" i="2" s="1"/>
  <c r="Q85" i="13"/>
  <c r="P85" i="13"/>
  <c r="Q84" i="13"/>
  <c r="D94" i="2" s="1"/>
  <c r="P84" i="13"/>
  <c r="C94" i="2" s="1"/>
  <c r="Q83" i="13"/>
  <c r="P83" i="13"/>
  <c r="Q82" i="13"/>
  <c r="P82" i="13"/>
  <c r="Q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62" i="13"/>
  <c r="P62" i="13"/>
  <c r="Q55" i="13"/>
  <c r="P55" i="13"/>
  <c r="Q54" i="13"/>
  <c r="P54" i="13"/>
  <c r="Q53" i="13"/>
  <c r="P53" i="13"/>
  <c r="Q52" i="13"/>
  <c r="P52" i="13"/>
  <c r="Q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C45" i="2" s="1"/>
  <c r="Q37" i="13"/>
  <c r="P37" i="13"/>
  <c r="Q36" i="13"/>
  <c r="P36" i="13"/>
  <c r="C43" i="2" s="1"/>
  <c r="Q35" i="13"/>
  <c r="D42" i="2" s="1"/>
  <c r="E42" i="2" s="1"/>
  <c r="Q34" i="13"/>
  <c r="P34" i="13"/>
  <c r="Q33" i="13"/>
  <c r="P33" i="13"/>
  <c r="Q32" i="13"/>
  <c r="P32" i="13"/>
  <c r="Q30" i="13"/>
  <c r="P30" i="13"/>
  <c r="Q29" i="13"/>
  <c r="P29" i="13"/>
  <c r="Q28" i="13"/>
  <c r="P28" i="13"/>
  <c r="Q27" i="13"/>
  <c r="P27" i="13"/>
  <c r="Q26" i="13"/>
  <c r="P26" i="13"/>
  <c r="Q31" i="13"/>
  <c r="P31" i="13"/>
  <c r="Q25" i="13"/>
  <c r="P25" i="13"/>
  <c r="Q24" i="13"/>
  <c r="P24" i="13"/>
  <c r="Q23" i="13"/>
  <c r="P23" i="13"/>
  <c r="P22" i="13"/>
  <c r="C27" i="2" s="1"/>
  <c r="E27" i="2" s="1"/>
  <c r="P18" i="13"/>
  <c r="Q20" i="13"/>
  <c r="P20" i="13"/>
  <c r="Q19" i="13"/>
  <c r="P19" i="13"/>
  <c r="Q17" i="13"/>
  <c r="P17" i="13"/>
  <c r="Q16" i="13"/>
  <c r="P16" i="13"/>
  <c r="Q15" i="13"/>
  <c r="P15" i="13"/>
  <c r="Q13" i="13"/>
  <c r="P13" i="13"/>
  <c r="Q12" i="13"/>
  <c r="P12" i="13"/>
  <c r="Q11" i="13"/>
  <c r="P11" i="13"/>
  <c r="C17" i="2" s="1"/>
  <c r="Q10" i="13"/>
  <c r="P10" i="13"/>
  <c r="Q9" i="13"/>
  <c r="P9" i="13"/>
  <c r="Q8" i="13"/>
  <c r="P8" i="13"/>
  <c r="Q7" i="13"/>
  <c r="P7" i="13"/>
  <c r="Q6" i="13"/>
  <c r="P6" i="13"/>
  <c r="Q5" i="13"/>
  <c r="P5" i="13"/>
  <c r="L213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8" i="13"/>
  <c r="L147" i="13"/>
  <c r="L146" i="13"/>
  <c r="L145" i="13"/>
  <c r="L144" i="13"/>
  <c r="L143" i="13"/>
  <c r="L142" i="13"/>
  <c r="L141" i="13"/>
  <c r="L140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8" i="13"/>
  <c r="L119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7" i="13"/>
  <c r="L96" i="13"/>
  <c r="L95" i="13"/>
  <c r="L94" i="13"/>
  <c r="L93" i="13"/>
  <c r="L92" i="13"/>
  <c r="L91" i="13"/>
  <c r="L90" i="13"/>
  <c r="L89" i="13"/>
  <c r="L88" i="13"/>
  <c r="L87" i="13"/>
  <c r="L98" i="13"/>
  <c r="L86" i="13"/>
  <c r="L8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62" i="13"/>
  <c r="L56" i="13"/>
  <c r="L57" i="13"/>
  <c r="L58" i="13"/>
  <c r="L59" i="13"/>
  <c r="L60" i="13"/>
  <c r="L61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H94" i="2"/>
  <c r="G94" i="2"/>
  <c r="G44" i="2"/>
  <c r="G43" i="2"/>
  <c r="G42" i="2"/>
  <c r="E146" i="2" l="1"/>
  <c r="E145" i="2"/>
  <c r="D150" i="2"/>
  <c r="D147" i="2"/>
  <c r="E147" i="2" s="1"/>
  <c r="I42" i="2"/>
  <c r="E94" i="2"/>
  <c r="I94" i="2"/>
  <c r="P80" i="13"/>
  <c r="Q81" i="13" l="1"/>
  <c r="P81" i="13"/>
  <c r="D162" i="2" l="1"/>
  <c r="C162" i="2"/>
  <c r="H162" i="2"/>
  <c r="G162" i="2"/>
  <c r="I162" i="2" l="1"/>
  <c r="E162" i="2"/>
  <c r="L5" i="13" l="1"/>
  <c r="L6" i="13"/>
  <c r="L7" i="13"/>
  <c r="L8" i="13"/>
  <c r="L9" i="13"/>
  <c r="L10" i="13"/>
  <c r="L11" i="13"/>
  <c r="L12" i="13"/>
  <c r="L13" i="13"/>
  <c r="L15" i="13"/>
  <c r="L16" i="13"/>
  <c r="L17" i="13"/>
  <c r="L19" i="13"/>
  <c r="L20" i="13"/>
  <c r="L18" i="13"/>
  <c r="L22" i="13"/>
  <c r="L23" i="13"/>
  <c r="L24" i="13"/>
  <c r="L25" i="13"/>
  <c r="L31" i="13"/>
  <c r="L26" i="13"/>
  <c r="L27" i="13"/>
  <c r="L28" i="13"/>
  <c r="L29" i="13"/>
  <c r="L30" i="13"/>
  <c r="L32" i="13"/>
  <c r="L33" i="13"/>
  <c r="L34" i="13"/>
  <c r="L35" i="13"/>
  <c r="C157" i="2" l="1"/>
  <c r="C218" i="2"/>
  <c r="G157" i="2"/>
  <c r="G218" i="2"/>
  <c r="C105" i="2" l="1"/>
  <c r="H121" i="2"/>
  <c r="G121" i="2"/>
  <c r="D121" i="2"/>
  <c r="C121" i="2"/>
  <c r="C104" i="2"/>
  <c r="I121" i="2" l="1"/>
  <c r="E121" i="2"/>
  <c r="C103" i="2"/>
  <c r="C21" i="2" l="1"/>
  <c r="D21" i="2"/>
  <c r="G21" i="2"/>
  <c r="H21" i="2"/>
  <c r="C22" i="2"/>
  <c r="D22" i="2"/>
  <c r="G22" i="2"/>
  <c r="H22" i="2"/>
  <c r="C23" i="2"/>
  <c r="D23" i="2"/>
  <c r="G23" i="2"/>
  <c r="H23" i="2"/>
  <c r="C24" i="2"/>
  <c r="D24" i="2"/>
  <c r="G24" i="2"/>
  <c r="H24" i="2"/>
  <c r="C25" i="2"/>
  <c r="D25" i="2"/>
  <c r="G25" i="2"/>
  <c r="H25" i="2"/>
  <c r="C26" i="2"/>
  <c r="D26" i="2"/>
  <c r="G26" i="2"/>
  <c r="I26" i="2" s="1"/>
  <c r="H27" i="2"/>
  <c r="I27" i="2" s="1"/>
  <c r="I24" i="2" l="1"/>
  <c r="I25" i="2"/>
  <c r="I23" i="2"/>
  <c r="I21" i="2"/>
  <c r="I22" i="2"/>
  <c r="E24" i="2"/>
  <c r="E22" i="2"/>
  <c r="E25" i="2"/>
  <c r="E26" i="2"/>
  <c r="E21" i="2"/>
  <c r="E23" i="2"/>
  <c r="C225" i="2" l="1"/>
  <c r="D225" i="2"/>
  <c r="G225" i="2"/>
  <c r="H225" i="2"/>
  <c r="I225" i="2" l="1"/>
  <c r="E225" i="2"/>
  <c r="C164" i="2" l="1"/>
  <c r="D164" i="2"/>
  <c r="G164" i="2"/>
  <c r="H164" i="2"/>
  <c r="C165" i="2"/>
  <c r="D165" i="2"/>
  <c r="G165" i="2"/>
  <c r="H165" i="2"/>
  <c r="C166" i="2"/>
  <c r="D166" i="2"/>
  <c r="G166" i="2"/>
  <c r="H166" i="2"/>
  <c r="C167" i="2"/>
  <c r="D167" i="2"/>
  <c r="G167" i="2"/>
  <c r="H167" i="2"/>
  <c r="C168" i="2"/>
  <c r="D168" i="2"/>
  <c r="G168" i="2"/>
  <c r="H168" i="2"/>
  <c r="C169" i="2"/>
  <c r="D169" i="2"/>
  <c r="G169" i="2"/>
  <c r="H169" i="2"/>
  <c r="C170" i="2"/>
  <c r="D170" i="2"/>
  <c r="G170" i="2"/>
  <c r="H170" i="2"/>
  <c r="C171" i="2"/>
  <c r="D171" i="2"/>
  <c r="G171" i="2"/>
  <c r="H171" i="2"/>
  <c r="C172" i="2"/>
  <c r="D172" i="2"/>
  <c r="G172" i="2"/>
  <c r="H172" i="2"/>
  <c r="C173" i="2"/>
  <c r="D173" i="2"/>
  <c r="G173" i="2"/>
  <c r="H173" i="2"/>
  <c r="C174" i="2"/>
  <c r="D174" i="2"/>
  <c r="G174" i="2"/>
  <c r="H174" i="2"/>
  <c r="C175" i="2"/>
  <c r="D175" i="2"/>
  <c r="G175" i="2"/>
  <c r="H175" i="2"/>
  <c r="C176" i="2"/>
  <c r="D176" i="2"/>
  <c r="G176" i="2"/>
  <c r="H176" i="2"/>
  <c r="C177" i="2"/>
  <c r="D177" i="2"/>
  <c r="G177" i="2"/>
  <c r="H177" i="2"/>
  <c r="C178" i="2"/>
  <c r="D178" i="2"/>
  <c r="G178" i="2"/>
  <c r="H178" i="2"/>
  <c r="C179" i="2"/>
  <c r="D179" i="2"/>
  <c r="G179" i="2"/>
  <c r="H179" i="2"/>
  <c r="C180" i="2"/>
  <c r="D180" i="2"/>
  <c r="G180" i="2"/>
  <c r="H180" i="2"/>
  <c r="C181" i="2"/>
  <c r="D181" i="2"/>
  <c r="G181" i="2"/>
  <c r="H181" i="2"/>
  <c r="I179" i="2" l="1"/>
  <c r="I176" i="2"/>
  <c r="I173" i="2"/>
  <c r="I170" i="2"/>
  <c r="I167" i="2"/>
  <c r="I164" i="2"/>
  <c r="I178" i="2"/>
  <c r="I175" i="2"/>
  <c r="I172" i="2"/>
  <c r="I169" i="2"/>
  <c r="I166" i="2"/>
  <c r="I181" i="2"/>
  <c r="I180" i="2"/>
  <c r="I177" i="2"/>
  <c r="I174" i="2"/>
  <c r="I171" i="2"/>
  <c r="I168" i="2"/>
  <c r="I165" i="2"/>
  <c r="E164" i="2"/>
  <c r="E181" i="2"/>
  <c r="E165" i="2"/>
  <c r="E168" i="2"/>
  <c r="E166" i="2"/>
  <c r="E180" i="2"/>
  <c r="E178" i="2"/>
  <c r="E176" i="2"/>
  <c r="E173" i="2"/>
  <c r="E170" i="2"/>
  <c r="E179" i="2"/>
  <c r="E174" i="2"/>
  <c r="E177" i="2"/>
  <c r="E175" i="2"/>
  <c r="E172" i="2"/>
  <c r="E171" i="2"/>
  <c r="E169" i="2"/>
  <c r="E167" i="2"/>
  <c r="C18" i="2" l="1"/>
  <c r="D18" i="2"/>
  <c r="G18" i="2"/>
  <c r="H18" i="2"/>
  <c r="C19" i="2"/>
  <c r="D19" i="2"/>
  <c r="G19" i="2"/>
  <c r="H19" i="2"/>
  <c r="C20" i="2"/>
  <c r="D20" i="2"/>
  <c r="G20" i="2"/>
  <c r="H20" i="2"/>
  <c r="I20" i="2" l="1"/>
  <c r="I18" i="2"/>
  <c r="I19" i="2"/>
  <c r="E20" i="2"/>
  <c r="E19" i="2"/>
  <c r="E18" i="2"/>
  <c r="C97" i="2"/>
  <c r="D97" i="2"/>
  <c r="G97" i="2"/>
  <c r="H97" i="2"/>
  <c r="C98" i="2"/>
  <c r="D98" i="2"/>
  <c r="G98" i="2"/>
  <c r="H98" i="2"/>
  <c r="C99" i="2"/>
  <c r="D99" i="2"/>
  <c r="G99" i="2"/>
  <c r="H99" i="2"/>
  <c r="C100" i="2"/>
  <c r="D100" i="2"/>
  <c r="G100" i="2"/>
  <c r="H100" i="2"/>
  <c r="C101" i="2"/>
  <c r="D101" i="2"/>
  <c r="H101" i="2"/>
  <c r="C102" i="2"/>
  <c r="D102" i="2"/>
  <c r="H102" i="2"/>
  <c r="D103" i="2"/>
  <c r="H103" i="2"/>
  <c r="D104" i="2"/>
  <c r="H104" i="2"/>
  <c r="D105" i="2"/>
  <c r="H105" i="2"/>
  <c r="C106" i="2"/>
  <c r="D106" i="2"/>
  <c r="G106" i="2"/>
  <c r="H106" i="2"/>
  <c r="C107" i="2"/>
  <c r="D107" i="2"/>
  <c r="G107" i="2"/>
  <c r="H107" i="2"/>
  <c r="C108" i="2"/>
  <c r="D108" i="2"/>
  <c r="G108" i="2"/>
  <c r="H108" i="2"/>
  <c r="I100" i="2" l="1"/>
  <c r="I97" i="2"/>
  <c r="I106" i="2"/>
  <c r="I102" i="2"/>
  <c r="I99" i="2"/>
  <c r="I104" i="2"/>
  <c r="I107" i="2"/>
  <c r="I108" i="2"/>
  <c r="I105" i="2"/>
  <c r="I103" i="2"/>
  <c r="I101" i="2"/>
  <c r="I98" i="2"/>
  <c r="E97" i="2"/>
  <c r="E108" i="2"/>
  <c r="E106" i="2"/>
  <c r="E103" i="2"/>
  <c r="E100" i="2"/>
  <c r="E99" i="2"/>
  <c r="E107" i="2"/>
  <c r="E101" i="2"/>
  <c r="E105" i="2"/>
  <c r="E102" i="2"/>
  <c r="E98" i="2"/>
  <c r="E104" i="2"/>
  <c r="C224" i="2" l="1"/>
  <c r="D224" i="2"/>
  <c r="G224" i="2"/>
  <c r="H224" i="2"/>
  <c r="I224" i="2" l="1"/>
  <c r="E224" i="2"/>
  <c r="D45" i="2"/>
  <c r="G45" i="2"/>
  <c r="H45" i="2"/>
  <c r="I45" i="2" l="1"/>
  <c r="E45" i="2"/>
  <c r="C148" i="2" l="1"/>
  <c r="D148" i="2"/>
  <c r="G148" i="2"/>
  <c r="H148" i="2"/>
  <c r="C149" i="2"/>
  <c r="D149" i="2"/>
  <c r="G149" i="2"/>
  <c r="H149" i="2"/>
  <c r="C150" i="2"/>
  <c r="G150" i="2"/>
  <c r="H150" i="2"/>
  <c r="I150" i="2" l="1"/>
  <c r="I148" i="2"/>
  <c r="I149" i="2"/>
  <c r="E150" i="2"/>
  <c r="E149" i="2"/>
  <c r="E148" i="2"/>
  <c r="G65" i="2" l="1"/>
  <c r="H65" i="2"/>
  <c r="G66" i="2"/>
  <c r="H66" i="2"/>
  <c r="G67" i="2"/>
  <c r="H67" i="2"/>
  <c r="G68" i="2"/>
  <c r="H68" i="2"/>
  <c r="C65" i="2"/>
  <c r="D65" i="2"/>
  <c r="C66" i="2"/>
  <c r="D66" i="2"/>
  <c r="C67" i="2"/>
  <c r="D67" i="2"/>
  <c r="C68" i="2"/>
  <c r="D68" i="2"/>
  <c r="G35" i="2"/>
  <c r="H35" i="2"/>
  <c r="G36" i="2"/>
  <c r="H36" i="2"/>
  <c r="G37" i="2"/>
  <c r="H37" i="2"/>
  <c r="C35" i="2"/>
  <c r="D35" i="2"/>
  <c r="C36" i="2"/>
  <c r="D36" i="2"/>
  <c r="C37" i="2"/>
  <c r="D37" i="2"/>
  <c r="I37" i="2" l="1"/>
  <c r="I66" i="2"/>
  <c r="I67" i="2"/>
  <c r="I35" i="2"/>
  <c r="I36" i="2"/>
  <c r="I68" i="2"/>
  <c r="I65" i="2"/>
  <c r="E68" i="2"/>
  <c r="E67" i="2"/>
  <c r="E65" i="2"/>
  <c r="E66" i="2"/>
  <c r="E36" i="2"/>
  <c r="E37" i="2"/>
  <c r="E35" i="2"/>
  <c r="H223" i="2" l="1"/>
  <c r="G223" i="2"/>
  <c r="D223" i="2"/>
  <c r="C223" i="2"/>
  <c r="H222" i="2"/>
  <c r="G222" i="2"/>
  <c r="D222" i="2"/>
  <c r="C222" i="2"/>
  <c r="H221" i="2"/>
  <c r="G221" i="2"/>
  <c r="D221" i="2"/>
  <c r="C221" i="2"/>
  <c r="H220" i="2"/>
  <c r="G220" i="2"/>
  <c r="D220" i="2"/>
  <c r="C220" i="2"/>
  <c r="H219" i="2"/>
  <c r="G219" i="2"/>
  <c r="D219" i="2"/>
  <c r="C219" i="2"/>
  <c r="H218" i="2"/>
  <c r="I218" i="2" s="1"/>
  <c r="D218" i="2"/>
  <c r="H217" i="2"/>
  <c r="G217" i="2"/>
  <c r="D217" i="2"/>
  <c r="C217" i="2"/>
  <c r="H216" i="2"/>
  <c r="G216" i="2"/>
  <c r="D216" i="2"/>
  <c r="C216" i="2"/>
  <c r="H215" i="2"/>
  <c r="G215" i="2"/>
  <c r="D215" i="2"/>
  <c r="C215" i="2"/>
  <c r="H214" i="2"/>
  <c r="G214" i="2"/>
  <c r="D214" i="2"/>
  <c r="C214" i="2"/>
  <c r="H213" i="2"/>
  <c r="G213" i="2"/>
  <c r="D213" i="2"/>
  <c r="C213" i="2"/>
  <c r="H212" i="2"/>
  <c r="G212" i="2"/>
  <c r="D212" i="2"/>
  <c r="C212" i="2"/>
  <c r="H211" i="2"/>
  <c r="G211" i="2"/>
  <c r="D211" i="2"/>
  <c r="C211" i="2"/>
  <c r="H210" i="2"/>
  <c r="G210" i="2"/>
  <c r="D210" i="2"/>
  <c r="C210" i="2"/>
  <c r="H209" i="2"/>
  <c r="G209" i="2"/>
  <c r="D209" i="2"/>
  <c r="C209" i="2"/>
  <c r="H208" i="2"/>
  <c r="G208" i="2"/>
  <c r="D208" i="2"/>
  <c r="C208" i="2"/>
  <c r="H207" i="2"/>
  <c r="G207" i="2"/>
  <c r="D207" i="2"/>
  <c r="C207" i="2"/>
  <c r="H206" i="2"/>
  <c r="G206" i="2"/>
  <c r="D206" i="2"/>
  <c r="C206" i="2"/>
  <c r="H205" i="2"/>
  <c r="G205" i="2"/>
  <c r="D205" i="2"/>
  <c r="C205" i="2"/>
  <c r="H204" i="2"/>
  <c r="G204" i="2"/>
  <c r="D204" i="2"/>
  <c r="C204" i="2"/>
  <c r="H203" i="2"/>
  <c r="G203" i="2"/>
  <c r="D203" i="2"/>
  <c r="C203" i="2"/>
  <c r="H202" i="2"/>
  <c r="G202" i="2"/>
  <c r="D202" i="2"/>
  <c r="C202" i="2"/>
  <c r="H201" i="2"/>
  <c r="G201" i="2"/>
  <c r="D201" i="2"/>
  <c r="C201" i="2"/>
  <c r="H200" i="2"/>
  <c r="G200" i="2"/>
  <c r="D200" i="2"/>
  <c r="C200" i="2"/>
  <c r="H199" i="2"/>
  <c r="G199" i="2"/>
  <c r="D199" i="2"/>
  <c r="C199" i="2"/>
  <c r="H198" i="2"/>
  <c r="G198" i="2"/>
  <c r="D198" i="2"/>
  <c r="C198" i="2"/>
  <c r="H193" i="2"/>
  <c r="G193" i="2"/>
  <c r="D193" i="2"/>
  <c r="C193" i="2"/>
  <c r="H192" i="2"/>
  <c r="G192" i="2"/>
  <c r="D192" i="2"/>
  <c r="C192" i="2"/>
  <c r="H191" i="2"/>
  <c r="G191" i="2"/>
  <c r="D191" i="2"/>
  <c r="C191" i="2"/>
  <c r="H190" i="2"/>
  <c r="G190" i="2"/>
  <c r="D190" i="2"/>
  <c r="C190" i="2"/>
  <c r="H189" i="2"/>
  <c r="I189" i="2" s="1"/>
  <c r="D189" i="2"/>
  <c r="C189" i="2"/>
  <c r="H188" i="2"/>
  <c r="G188" i="2"/>
  <c r="D188" i="2"/>
  <c r="C188" i="2"/>
  <c r="H187" i="2"/>
  <c r="G187" i="2"/>
  <c r="D187" i="2"/>
  <c r="C187" i="2"/>
  <c r="H186" i="2"/>
  <c r="G186" i="2"/>
  <c r="D186" i="2"/>
  <c r="C186" i="2"/>
  <c r="H163" i="2"/>
  <c r="H183" i="2" s="1"/>
  <c r="G163" i="2"/>
  <c r="G183" i="2" s="1"/>
  <c r="D163" i="2"/>
  <c r="D183" i="2" s="1"/>
  <c r="C163" i="2"/>
  <c r="C183" i="2" s="1"/>
  <c r="G195" i="2" l="1"/>
  <c r="I187" i="2"/>
  <c r="I188" i="2"/>
  <c r="I191" i="2"/>
  <c r="I221" i="2"/>
  <c r="I200" i="2"/>
  <c r="I203" i="2"/>
  <c r="I206" i="2"/>
  <c r="I209" i="2"/>
  <c r="I212" i="2"/>
  <c r="I215" i="2"/>
  <c r="I220" i="2"/>
  <c r="I223" i="2"/>
  <c r="I198" i="2"/>
  <c r="I201" i="2"/>
  <c r="I204" i="2"/>
  <c r="I207" i="2"/>
  <c r="I210" i="2"/>
  <c r="I213" i="2"/>
  <c r="I216" i="2"/>
  <c r="I190" i="2"/>
  <c r="I193" i="2"/>
  <c r="I186" i="2"/>
  <c r="I192" i="2"/>
  <c r="I183" i="2"/>
  <c r="I163" i="2"/>
  <c r="I199" i="2"/>
  <c r="I202" i="2"/>
  <c r="I205" i="2"/>
  <c r="I208" i="2"/>
  <c r="I211" i="2"/>
  <c r="I214" i="2"/>
  <c r="I217" i="2"/>
  <c r="I219" i="2"/>
  <c r="I222" i="2"/>
  <c r="C227" i="2"/>
  <c r="D195" i="2"/>
  <c r="E219" i="2"/>
  <c r="E203" i="2"/>
  <c r="E211" i="2"/>
  <c r="E213" i="2"/>
  <c r="E214" i="2"/>
  <c r="E215" i="2"/>
  <c r="E186" i="2"/>
  <c r="E187" i="2"/>
  <c r="E188" i="2"/>
  <c r="E189" i="2"/>
  <c r="E191" i="2"/>
  <c r="E193" i="2"/>
  <c r="E201" i="2"/>
  <c r="E209" i="2"/>
  <c r="E205" i="2"/>
  <c r="E206" i="2"/>
  <c r="E207" i="2"/>
  <c r="D227" i="2"/>
  <c r="E198" i="2"/>
  <c r="E199" i="2"/>
  <c r="E200" i="2"/>
  <c r="E217" i="2"/>
  <c r="E221" i="2"/>
  <c r="E222" i="2"/>
  <c r="E223" i="2"/>
  <c r="C195" i="2"/>
  <c r="E208" i="2"/>
  <c r="E216" i="2"/>
  <c r="E190" i="2"/>
  <c r="E202" i="2"/>
  <c r="E210" i="2"/>
  <c r="E218" i="2"/>
  <c r="E192" i="2"/>
  <c r="E204" i="2"/>
  <c r="E212" i="2"/>
  <c r="E220" i="2"/>
  <c r="H195" i="2"/>
  <c r="G227" i="2"/>
  <c r="H227" i="2"/>
  <c r="E163" i="2"/>
  <c r="E183" i="2" s="1"/>
  <c r="H85" i="2"/>
  <c r="G85" i="2"/>
  <c r="D85" i="2"/>
  <c r="C85" i="2"/>
  <c r="H84" i="2"/>
  <c r="G84" i="2"/>
  <c r="D84" i="2"/>
  <c r="C84" i="2"/>
  <c r="H83" i="2"/>
  <c r="G83" i="2"/>
  <c r="D83" i="2"/>
  <c r="C83" i="2"/>
  <c r="H82" i="2"/>
  <c r="G82" i="2"/>
  <c r="D82" i="2"/>
  <c r="C82" i="2"/>
  <c r="H81" i="2"/>
  <c r="G81" i="2"/>
  <c r="D81" i="2"/>
  <c r="C81" i="2"/>
  <c r="H80" i="2"/>
  <c r="G80" i="2"/>
  <c r="D80" i="2"/>
  <c r="C80" i="2"/>
  <c r="H79" i="2"/>
  <c r="G79" i="2"/>
  <c r="D79" i="2"/>
  <c r="C79" i="2"/>
  <c r="H74" i="2"/>
  <c r="G74" i="2"/>
  <c r="D74" i="2"/>
  <c r="C74" i="2"/>
  <c r="H73" i="2"/>
  <c r="G73" i="2"/>
  <c r="D73" i="2"/>
  <c r="C73" i="2"/>
  <c r="H64" i="2"/>
  <c r="G64" i="2"/>
  <c r="D64" i="2"/>
  <c r="C64" i="2"/>
  <c r="H63" i="2"/>
  <c r="G63" i="2"/>
  <c r="D63" i="2"/>
  <c r="C63" i="2"/>
  <c r="H62" i="2"/>
  <c r="G62" i="2"/>
  <c r="D62" i="2"/>
  <c r="C62" i="2"/>
  <c r="H61" i="2"/>
  <c r="G61" i="2"/>
  <c r="D61" i="2"/>
  <c r="C61" i="2"/>
  <c r="H56" i="2"/>
  <c r="G56" i="2"/>
  <c r="D56" i="2"/>
  <c r="C56" i="2"/>
  <c r="H55" i="2"/>
  <c r="G55" i="2"/>
  <c r="D55" i="2"/>
  <c r="C55" i="2"/>
  <c r="H54" i="2"/>
  <c r="G54" i="2"/>
  <c r="D54" i="2"/>
  <c r="C54" i="2"/>
  <c r="H53" i="2"/>
  <c r="G53" i="2"/>
  <c r="D53" i="2"/>
  <c r="C53" i="2"/>
  <c r="H52" i="2"/>
  <c r="G52" i="2"/>
  <c r="D52" i="2"/>
  <c r="C52" i="2"/>
  <c r="H51" i="2"/>
  <c r="G51" i="2"/>
  <c r="D51" i="2"/>
  <c r="C51" i="2"/>
  <c r="H46" i="2"/>
  <c r="G46" i="2"/>
  <c r="G48" i="2" s="1"/>
  <c r="D46" i="2"/>
  <c r="C46" i="2"/>
  <c r="H44" i="2"/>
  <c r="I44" i="2" s="1"/>
  <c r="D44" i="2"/>
  <c r="C44" i="2"/>
  <c r="H43" i="2"/>
  <c r="D43" i="2"/>
  <c r="H34" i="2"/>
  <c r="G34" i="2"/>
  <c r="H33" i="2"/>
  <c r="G33" i="2"/>
  <c r="H32" i="2"/>
  <c r="G32" i="2"/>
  <c r="H31" i="2"/>
  <c r="G31" i="2"/>
  <c r="D34" i="2"/>
  <c r="C34" i="2"/>
  <c r="D33" i="2"/>
  <c r="C33" i="2"/>
  <c r="D32" i="2"/>
  <c r="C32" i="2"/>
  <c r="D31" i="2"/>
  <c r="C31" i="2"/>
  <c r="D48" i="2" l="1"/>
  <c r="I43" i="2"/>
  <c r="H48" i="2"/>
  <c r="E227" i="2"/>
  <c r="I31" i="2"/>
  <c r="I34" i="2"/>
  <c r="I51" i="2"/>
  <c r="I54" i="2"/>
  <c r="I61" i="2"/>
  <c r="I64" i="2"/>
  <c r="I79" i="2"/>
  <c r="I82" i="2"/>
  <c r="I85" i="2"/>
  <c r="I53" i="2"/>
  <c r="I56" i="2"/>
  <c r="I63" i="2"/>
  <c r="I74" i="2"/>
  <c r="I81" i="2"/>
  <c r="I84" i="2"/>
  <c r="I33" i="2"/>
  <c r="I227" i="2"/>
  <c r="I52" i="2"/>
  <c r="I55" i="2"/>
  <c r="I62" i="2"/>
  <c r="I73" i="2"/>
  <c r="I80" i="2"/>
  <c r="I83" i="2"/>
  <c r="I195" i="2"/>
  <c r="I46" i="2"/>
  <c r="I32" i="2"/>
  <c r="C48" i="2"/>
  <c r="G87" i="2"/>
  <c r="H76" i="2"/>
  <c r="H70" i="2"/>
  <c r="G70" i="2"/>
  <c r="G58" i="2"/>
  <c r="G76" i="2"/>
  <c r="E195" i="2"/>
  <c r="D58" i="2"/>
  <c r="H58" i="2"/>
  <c r="H87" i="2"/>
  <c r="G39" i="2"/>
  <c r="H39" i="2"/>
  <c r="E64" i="2"/>
  <c r="E79" i="2"/>
  <c r="E83" i="2"/>
  <c r="E81" i="2"/>
  <c r="C39" i="2"/>
  <c r="E62" i="2"/>
  <c r="D39" i="2"/>
  <c r="D76" i="2"/>
  <c r="E74" i="2"/>
  <c r="D87" i="2"/>
  <c r="E85" i="2"/>
  <c r="D70" i="2"/>
  <c r="C76" i="2"/>
  <c r="E82" i="2"/>
  <c r="C87" i="2"/>
  <c r="E43" i="2"/>
  <c r="E44" i="2"/>
  <c r="E46" i="2"/>
  <c r="E51" i="2"/>
  <c r="E52" i="2"/>
  <c r="E53" i="2"/>
  <c r="E54" i="2"/>
  <c r="E61" i="2"/>
  <c r="C58" i="2"/>
  <c r="E63" i="2"/>
  <c r="E80" i="2"/>
  <c r="E84" i="2"/>
  <c r="E73" i="2"/>
  <c r="C70" i="2"/>
  <c r="E55" i="2"/>
  <c r="E56" i="2"/>
  <c r="E34" i="2"/>
  <c r="E31" i="2"/>
  <c r="E32" i="2"/>
  <c r="E33" i="2"/>
  <c r="I70" i="2" l="1"/>
  <c r="I58" i="2"/>
  <c r="I48" i="2"/>
  <c r="I39" i="2"/>
  <c r="I76" i="2"/>
  <c r="I87" i="2"/>
  <c r="E76" i="2"/>
  <c r="E39" i="2"/>
  <c r="E48" i="2"/>
  <c r="E70" i="2"/>
  <c r="E58" i="2"/>
  <c r="E87" i="2"/>
  <c r="D10" i="2" l="1"/>
  <c r="D11" i="2"/>
  <c r="D12" i="2"/>
  <c r="D13" i="2"/>
  <c r="D14" i="2"/>
  <c r="D15" i="2"/>
  <c r="D16" i="2"/>
  <c r="D17" i="2"/>
  <c r="D28" i="2" l="1"/>
  <c r="L78" i="14"/>
  <c r="L72" i="14"/>
  <c r="L55" i="14"/>
  <c r="L35" i="14"/>
  <c r="L20" i="14"/>
  <c r="L21" i="14" s="1"/>
  <c r="D78" i="14"/>
  <c r="D72" i="14"/>
  <c r="D55" i="14"/>
  <c r="D35" i="14"/>
  <c r="D20" i="14"/>
  <c r="D21" i="14" s="1"/>
  <c r="L78" i="15"/>
  <c r="L72" i="15"/>
  <c r="L55" i="15"/>
  <c r="L35" i="15"/>
  <c r="L20" i="15"/>
  <c r="L21" i="15" s="1"/>
  <c r="D78" i="15"/>
  <c r="D72" i="15"/>
  <c r="D55" i="15"/>
  <c r="D35" i="15"/>
  <c r="D20" i="15"/>
  <c r="D21" i="15" s="1"/>
  <c r="H72" i="14"/>
  <c r="H73" i="14"/>
  <c r="H74" i="14"/>
  <c r="H75" i="14"/>
  <c r="H76" i="14"/>
  <c r="H77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7" i="15"/>
  <c r="H76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4" i="15"/>
  <c r="H53" i="15"/>
  <c r="H52" i="15"/>
  <c r="H51" i="15"/>
  <c r="H50" i="15"/>
  <c r="H49" i="15"/>
  <c r="H48" i="15"/>
  <c r="H45" i="15"/>
  <c r="H44" i="15"/>
  <c r="H43" i="15"/>
  <c r="H38" i="15"/>
  <c r="H37" i="15"/>
  <c r="H36" i="15"/>
  <c r="H35" i="15"/>
  <c r="H34" i="15"/>
  <c r="H33" i="15"/>
  <c r="H32" i="15"/>
  <c r="H29" i="15"/>
  <c r="H28" i="15"/>
  <c r="H27" i="15"/>
  <c r="H26" i="15"/>
  <c r="H25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L81" i="14" l="1"/>
  <c r="L82" i="14" s="1"/>
  <c r="D81" i="14"/>
  <c r="D82" i="14" s="1"/>
  <c r="L81" i="15"/>
  <c r="L82" i="15" s="1"/>
  <c r="D81" i="15"/>
  <c r="D82" i="15" s="1"/>
  <c r="H156" i="2"/>
  <c r="H157" i="2"/>
  <c r="I157" i="2" s="1"/>
  <c r="H155" i="2"/>
  <c r="G156" i="2"/>
  <c r="G155" i="2"/>
  <c r="D156" i="2"/>
  <c r="D157" i="2"/>
  <c r="D155" i="2"/>
  <c r="C156" i="2"/>
  <c r="C155" i="2"/>
  <c r="H136" i="2"/>
  <c r="H137" i="2"/>
  <c r="H138" i="2"/>
  <c r="H139" i="2"/>
  <c r="H140" i="2"/>
  <c r="H141" i="2"/>
  <c r="H142" i="2"/>
  <c r="H143" i="2"/>
  <c r="H144" i="2"/>
  <c r="H135" i="2"/>
  <c r="G136" i="2"/>
  <c r="G137" i="2"/>
  <c r="G138" i="2"/>
  <c r="G139" i="2"/>
  <c r="G140" i="2"/>
  <c r="G141" i="2"/>
  <c r="G142" i="2"/>
  <c r="G143" i="2"/>
  <c r="G144" i="2"/>
  <c r="G135" i="2"/>
  <c r="D136" i="2"/>
  <c r="D137" i="2"/>
  <c r="D138" i="2"/>
  <c r="D139" i="2"/>
  <c r="D140" i="2"/>
  <c r="D141" i="2"/>
  <c r="D142" i="2"/>
  <c r="D143" i="2"/>
  <c r="D144" i="2"/>
  <c r="D135" i="2"/>
  <c r="C136" i="2"/>
  <c r="C137" i="2"/>
  <c r="C138" i="2"/>
  <c r="C139" i="2"/>
  <c r="C140" i="2"/>
  <c r="C141" i="2"/>
  <c r="C142" i="2"/>
  <c r="C143" i="2"/>
  <c r="C144" i="2"/>
  <c r="C135" i="2"/>
  <c r="D114" i="2"/>
  <c r="D115" i="2"/>
  <c r="D116" i="2"/>
  <c r="D117" i="2"/>
  <c r="D118" i="2"/>
  <c r="D119" i="2"/>
  <c r="D120" i="2"/>
  <c r="D122" i="2"/>
  <c r="D123" i="2"/>
  <c r="D124" i="2"/>
  <c r="D125" i="2"/>
  <c r="D126" i="2"/>
  <c r="D127" i="2"/>
  <c r="D128" i="2"/>
  <c r="D129" i="2"/>
  <c r="D130" i="2"/>
  <c r="D113" i="2"/>
  <c r="D96" i="2"/>
  <c r="D95" i="2"/>
  <c r="H114" i="2"/>
  <c r="H115" i="2"/>
  <c r="H116" i="2"/>
  <c r="H117" i="2"/>
  <c r="H118" i="2"/>
  <c r="H119" i="2"/>
  <c r="H120" i="2"/>
  <c r="H122" i="2"/>
  <c r="H123" i="2"/>
  <c r="H124" i="2"/>
  <c r="H125" i="2"/>
  <c r="H126" i="2"/>
  <c r="H127" i="2"/>
  <c r="H128" i="2"/>
  <c r="H129" i="2"/>
  <c r="H130" i="2"/>
  <c r="H113" i="2"/>
  <c r="G114" i="2"/>
  <c r="G115" i="2"/>
  <c r="G116" i="2"/>
  <c r="G117" i="2"/>
  <c r="G118" i="2"/>
  <c r="G119" i="2"/>
  <c r="G120" i="2"/>
  <c r="G122" i="2"/>
  <c r="G123" i="2"/>
  <c r="G124" i="2"/>
  <c r="G125" i="2"/>
  <c r="G126" i="2"/>
  <c r="G127" i="2"/>
  <c r="G128" i="2"/>
  <c r="G129" i="2"/>
  <c r="G130" i="2"/>
  <c r="G113" i="2"/>
  <c r="C114" i="2"/>
  <c r="C115" i="2"/>
  <c r="C116" i="2"/>
  <c r="C117" i="2"/>
  <c r="C118" i="2"/>
  <c r="C119" i="2"/>
  <c r="C120" i="2"/>
  <c r="C122" i="2"/>
  <c r="C123" i="2"/>
  <c r="C124" i="2"/>
  <c r="C125" i="2"/>
  <c r="C126" i="2"/>
  <c r="C127" i="2"/>
  <c r="C128" i="2"/>
  <c r="C129" i="2"/>
  <c r="C130" i="2"/>
  <c r="C113" i="2"/>
  <c r="H96" i="2"/>
  <c r="H95" i="2"/>
  <c r="G96" i="2"/>
  <c r="G95" i="2"/>
  <c r="C95" i="2"/>
  <c r="C110" i="2" s="1"/>
  <c r="H11" i="2"/>
  <c r="H12" i="2"/>
  <c r="H13" i="2"/>
  <c r="H14" i="2"/>
  <c r="H15" i="2"/>
  <c r="H16" i="2"/>
  <c r="H17" i="2"/>
  <c r="H10" i="2"/>
  <c r="G11" i="2"/>
  <c r="G12" i="2"/>
  <c r="G13" i="2"/>
  <c r="G14" i="2"/>
  <c r="G15" i="2"/>
  <c r="G16" i="2"/>
  <c r="G17" i="2"/>
  <c r="G10" i="2"/>
  <c r="C11" i="2"/>
  <c r="C12" i="2"/>
  <c r="C13" i="2"/>
  <c r="C14" i="2"/>
  <c r="C15" i="2"/>
  <c r="C16" i="2"/>
  <c r="C10" i="2"/>
  <c r="D110" i="2" l="1"/>
  <c r="I129" i="2"/>
  <c r="G110" i="2"/>
  <c r="I116" i="2"/>
  <c r="I123" i="2"/>
  <c r="H110" i="2"/>
  <c r="H132" i="2"/>
  <c r="G132" i="2"/>
  <c r="C28" i="2"/>
  <c r="C89" i="2" s="1"/>
  <c r="G28" i="2"/>
  <c r="H28" i="2"/>
  <c r="I141" i="2"/>
  <c r="I140" i="2"/>
  <c r="I130" i="2"/>
  <c r="I124" i="2"/>
  <c r="I117" i="2"/>
  <c r="I126" i="2"/>
  <c r="I119" i="2"/>
  <c r="I13" i="2"/>
  <c r="I17" i="2"/>
  <c r="I11" i="2"/>
  <c r="I16" i="2"/>
  <c r="I155" i="2"/>
  <c r="I143" i="2"/>
  <c r="I137" i="2"/>
  <c r="I127" i="2"/>
  <c r="I120" i="2"/>
  <c r="I114" i="2"/>
  <c r="I144" i="2"/>
  <c r="I138" i="2"/>
  <c r="I12" i="2"/>
  <c r="I128" i="2"/>
  <c r="I122" i="2"/>
  <c r="I115" i="2"/>
  <c r="I95" i="2"/>
  <c r="I96" i="2"/>
  <c r="I135" i="2"/>
  <c r="I139" i="2"/>
  <c r="I113" i="2"/>
  <c r="I125" i="2"/>
  <c r="I118" i="2"/>
  <c r="I156" i="2"/>
  <c r="I15" i="2"/>
  <c r="I14" i="2"/>
  <c r="I142" i="2"/>
  <c r="I136" i="2"/>
  <c r="G159" i="2"/>
  <c r="C132" i="2"/>
  <c r="D132" i="2"/>
  <c r="E143" i="2"/>
  <c r="E139" i="2"/>
  <c r="E128" i="2"/>
  <c r="E124" i="2"/>
  <c r="E119" i="2"/>
  <c r="E115" i="2"/>
  <c r="E129" i="2"/>
  <c r="E116" i="2"/>
  <c r="E135" i="2"/>
  <c r="E144" i="2"/>
  <c r="E140" i="2"/>
  <c r="E136" i="2"/>
  <c r="E125" i="2"/>
  <c r="E120" i="2"/>
  <c r="E141" i="2"/>
  <c r="E137" i="2"/>
  <c r="E96" i="2"/>
  <c r="E127" i="2"/>
  <c r="D159" i="2"/>
  <c r="E156" i="2"/>
  <c r="E142" i="2"/>
  <c r="E138" i="2"/>
  <c r="D152" i="2"/>
  <c r="E123" i="2"/>
  <c r="E118" i="2"/>
  <c r="E114" i="2"/>
  <c r="E130" i="2"/>
  <c r="E126" i="2"/>
  <c r="E122" i="2"/>
  <c r="E117" i="2"/>
  <c r="E155" i="2"/>
  <c r="E157" i="2"/>
  <c r="E95" i="2"/>
  <c r="C152" i="2"/>
  <c r="C159" i="2"/>
  <c r="H159" i="2"/>
  <c r="H152" i="2"/>
  <c r="G152" i="2"/>
  <c r="E113" i="2"/>
  <c r="D89" i="2"/>
  <c r="D229" i="2" l="1"/>
  <c r="D231" i="2" s="1"/>
  <c r="C229" i="2"/>
  <c r="G229" i="2"/>
  <c r="I110" i="2"/>
  <c r="E110" i="2"/>
  <c r="I28" i="2"/>
  <c r="H89" i="2"/>
  <c r="I152" i="2"/>
  <c r="I159" i="2"/>
  <c r="G89" i="2"/>
  <c r="I132" i="2"/>
  <c r="E132" i="2"/>
  <c r="E152" i="2"/>
  <c r="E159" i="2"/>
  <c r="I89" i="2" l="1"/>
  <c r="E229" i="2"/>
  <c r="G231" i="2"/>
  <c r="C231" i="2"/>
  <c r="E12" i="2" l="1"/>
  <c r="E11" i="2"/>
  <c r="E17" i="2" l="1"/>
  <c r="E13" i="2"/>
  <c r="E16" i="2"/>
  <c r="E15" i="2"/>
  <c r="I10" i="2"/>
  <c r="E10" i="2"/>
  <c r="E14" i="2"/>
  <c r="E28" i="2" l="1"/>
  <c r="E89" i="2" s="1"/>
  <c r="E231" i="2" s="1"/>
  <c r="H229" i="2"/>
  <c r="H231" i="2" l="1"/>
  <c r="I229" i="2"/>
  <c r="I231" i="2" s="1"/>
</calcChain>
</file>

<file path=xl/sharedStrings.xml><?xml version="1.0" encoding="utf-8"?>
<sst xmlns="http://schemas.openxmlformats.org/spreadsheetml/2006/main" count="2105" uniqueCount="777">
  <si>
    <t>ACTUALS</t>
  </si>
  <si>
    <t>BUDGET</t>
  </si>
  <si>
    <t>VARIANCE</t>
  </si>
  <si>
    <t>EXPENSES</t>
  </si>
  <si>
    <t>BALANCE SHEET</t>
  </si>
  <si>
    <t>* * * *  A S S E T S  * * * *</t>
  </si>
  <si>
    <t>CASH</t>
  </si>
  <si>
    <t>TOTAL CASH</t>
  </si>
  <si>
    <t>* * TOTAL ASSETS * *</t>
  </si>
  <si>
    <t>ACCOUNTS PAYABLE</t>
  </si>
  <si>
    <t>TOTAL ACCOUNTS PAYABLE</t>
  </si>
  <si>
    <t>* * TOTAL LIABILITIES &amp; EQUITY * *</t>
  </si>
  <si>
    <t>Net
Change</t>
  </si>
  <si>
    <t>1-41400</t>
  </si>
  <si>
    <t>1-49020</t>
  </si>
  <si>
    <t>2-61030</t>
  </si>
  <si>
    <t>2-62030</t>
  </si>
  <si>
    <t>3-63060</t>
  </si>
  <si>
    <t>1-49010</t>
  </si>
  <si>
    <t>2-62020</t>
  </si>
  <si>
    <t>YTD</t>
  </si>
  <si>
    <t>MTD</t>
  </si>
  <si>
    <t>Budget</t>
  </si>
  <si>
    <t>$ Over Budget</t>
  </si>
  <si>
    <t>% of Budget</t>
  </si>
  <si>
    <t>Income</t>
  </si>
  <si>
    <t>Account #</t>
  </si>
  <si>
    <t>1-49020 · Interest Income</t>
  </si>
  <si>
    <t>Total Income</t>
  </si>
  <si>
    <t>Expense</t>
  </si>
  <si>
    <t>66000 · Payroll Expenses</t>
  </si>
  <si>
    <t>Total Expense</t>
  </si>
  <si>
    <t>1 · Adm</t>
  </si>
  <si>
    <t>3-63070</t>
  </si>
  <si>
    <t>4-65020</t>
  </si>
  <si>
    <t>TOTAL ADMIN EXPENSES</t>
  </si>
  <si>
    <t>1-41101</t>
  </si>
  <si>
    <t>Jul 16</t>
  </si>
  <si>
    <t>Jan - Jul 16</t>
  </si>
  <si>
    <t>1-41090</t>
  </si>
  <si>
    <t>1-41092</t>
  </si>
  <si>
    <t>1-41115</t>
  </si>
  <si>
    <t>1-41120</t>
  </si>
  <si>
    <t>1-41900</t>
  </si>
  <si>
    <t>Reserve Income</t>
  </si>
  <si>
    <t>Other Income</t>
  </si>
  <si>
    <t>Gate/Access Income</t>
  </si>
  <si>
    <t>Late Fees</t>
  </si>
  <si>
    <t>Developer Subsidy</t>
  </si>
  <si>
    <t>Interest Income - Reserves</t>
  </si>
  <si>
    <t>Interest Income</t>
  </si>
  <si>
    <t>1-60010</t>
  </si>
  <si>
    <t>1-60020</t>
  </si>
  <si>
    <t>1-60200</t>
  </si>
  <si>
    <t>1-60500</t>
  </si>
  <si>
    <t>1-60550</t>
  </si>
  <si>
    <t>1-60570</t>
  </si>
  <si>
    <t>1-60580</t>
  </si>
  <si>
    <t>1-60581</t>
  </si>
  <si>
    <t>Annual Corporate Report</t>
  </si>
  <si>
    <t>Management Fees</t>
  </si>
  <si>
    <t>Accounting (Review &amp; Tax Prep)</t>
  </si>
  <si>
    <t>Insurance</t>
  </si>
  <si>
    <t>OPERATING EXPENSES:</t>
  </si>
  <si>
    <t>2-62060</t>
  </si>
  <si>
    <t>2-62100</t>
  </si>
  <si>
    <t>Water &amp; Sewer</t>
  </si>
  <si>
    <t>3-63010</t>
  </si>
  <si>
    <t>COMMUNITY INCOME:</t>
  </si>
  <si>
    <t>INCOME</t>
  </si>
  <si>
    <t>TOTAL COMMUNITY INCOME</t>
  </si>
  <si>
    <t>ADMINISTRATIVE EXPENSES:</t>
  </si>
  <si>
    <t>Computer Support</t>
  </si>
  <si>
    <t>Office Supplies</t>
  </si>
  <si>
    <t>HOME SITE MAINTENANCE:</t>
  </si>
  <si>
    <t>TOTAL HOME SITE MAINTENANCE:</t>
  </si>
  <si>
    <t>TOTAL EXPENSES:</t>
  </si>
  <si>
    <t>CURRENT YEAR NET INCOME (LOSS):</t>
  </si>
  <si>
    <t>1-4 · Admin Income</t>
  </si>
  <si>
    <t>1-41101 · Reserve Income</t>
  </si>
  <si>
    <t>1-41115 · Other Income</t>
  </si>
  <si>
    <t>1-41400 · Gate/Access Income</t>
  </si>
  <si>
    <t>1-41900 · Late Fees</t>
  </si>
  <si>
    <t>1-49010 · Interest Income - Reserves</t>
  </si>
  <si>
    <t>1-4 · Admin Income - Other</t>
  </si>
  <si>
    <t>Total 1-4 · Admin Income</t>
  </si>
  <si>
    <t>1-60010 · Annual Corporate Report</t>
  </si>
  <si>
    <t>1-60020 · Management Fees</t>
  </si>
  <si>
    <t>1-60500 · Accounting (Review &amp; Tax Prep)</t>
  </si>
  <si>
    <t>2 · Operating Expenses</t>
  </si>
  <si>
    <t>2 · Operating Expenses - Other</t>
  </si>
  <si>
    <t>Total 2 · Operating Expenses</t>
  </si>
  <si>
    <t>1-4 · A</t>
  </si>
  <si>
    <t>2 · Ope</t>
  </si>
  <si>
    <t>3 · Rec</t>
  </si>
  <si>
    <t>INCOME/EXPENSE STATEMENT</t>
  </si>
  <si>
    <t>OTHER CURRENT ASSETS</t>
  </si>
  <si>
    <t xml:space="preserve">  Accounts Payable              </t>
  </si>
  <si>
    <t xml:space="preserve">  Prepaid Maintenance Fees      </t>
  </si>
  <si>
    <t>EQUITY</t>
  </si>
  <si>
    <t>SUBTOTAL EQUITY</t>
  </si>
  <si>
    <t>The Place Master Association, Inc.</t>
  </si>
  <si>
    <t>1-04109 · Maintenance Fees 62'</t>
  </si>
  <si>
    <t>1-41090 · Maintenance Fee 52'</t>
  </si>
  <si>
    <t>1-41092 · Maintenance Fees 75'</t>
  </si>
  <si>
    <t>1-41093 · Maintenance Fees Dev. 52'</t>
  </si>
  <si>
    <t>1-41094 · Maintenance Fees Dev. 62'</t>
  </si>
  <si>
    <t>1-41095 · Maintenance Fees Dev. 75'</t>
  </si>
  <si>
    <t>1-41120 · Transfer Fess</t>
  </si>
  <si>
    <t>1-4200 · Developer Subsidy</t>
  </si>
  <si>
    <t>1 · Admininstrative Expenses</t>
  </si>
  <si>
    <t>1-60100 · Bad Debt</t>
  </si>
  <si>
    <t>1-60200 · Computer Support</t>
  </si>
  <si>
    <t>1-60550 · Licenses/Fees/Taxes</t>
  </si>
  <si>
    <t>1-60570 · Insurance</t>
  </si>
  <si>
    <t>1-60580 · Office Supplies</t>
  </si>
  <si>
    <t>1-60581 · Community Website</t>
  </si>
  <si>
    <t>1-60660 · Professional Fees/Legal</t>
  </si>
  <si>
    <t>1 · Admininstrative Expenses - Other</t>
  </si>
  <si>
    <t>Total 1 · Admininstrative Expenses</t>
  </si>
  <si>
    <t>2-61020 · Electric</t>
  </si>
  <si>
    <t>2-61030 · Water &amp; Sewer</t>
  </si>
  <si>
    <t>2-61100 · Front Entry Feature</t>
  </si>
  <si>
    <t>2-61110 · Common Area Landscape Maint.</t>
  </si>
  <si>
    <t>2-61120 · Common Area Landscape Extras</t>
  </si>
  <si>
    <t>2-61130 · Common Area Tree Trimming</t>
  </si>
  <si>
    <t>2-61140 · Common Area Irrigation</t>
  </si>
  <si>
    <t>2-62010 · Alarm Monitoring</t>
  </si>
  <si>
    <t>2-62020 · Access Control - Gatehouse</t>
  </si>
  <si>
    <t>2-62030 · Gatehouse Maintenance</t>
  </si>
  <si>
    <t>2-62040 · Gatehouse Phones</t>
  </si>
  <si>
    <t>2-62050 · General Repairs</t>
  </si>
  <si>
    <t>2-62060 · Lake/Preserve Maint./Monitoring</t>
  </si>
  <si>
    <t>2-62070 · Aerators Maintenance</t>
  </si>
  <si>
    <t>2-62080 · Rust Control System</t>
  </si>
  <si>
    <t>2-62090 · Holiday Lights</t>
  </si>
  <si>
    <t>2-62100 · Hurrican Recovery</t>
  </si>
  <si>
    <t>3 · Recreation Area Expenses</t>
  </si>
  <si>
    <t>3-63000 · Rec Area Trash Removal</t>
  </si>
  <si>
    <t>3-63010 · Rec Area Telephone</t>
  </si>
  <si>
    <t>3-63020 · Rec Area Janitorial Supples</t>
  </si>
  <si>
    <t>3-63030 · Rec Area Pool/Spa Maintenance</t>
  </si>
  <si>
    <t>3-63040 · Rec Area Electric</t>
  </si>
  <si>
    <t>3-63050 · Rec Area Water &amp; Sewer</t>
  </si>
  <si>
    <t>3-63060 · Rec Area Maintenance</t>
  </si>
  <si>
    <t>3-63070 · Rec Area Landscape Contract</t>
  </si>
  <si>
    <t>3-63080 · Rec Area Landscape Extras</t>
  </si>
  <si>
    <t>3-63090 · Rec Area Staffing</t>
  </si>
  <si>
    <t>3-63095 · Rec Area Clubhouse Activities</t>
  </si>
  <si>
    <t>3-63100 · Rec Area Tennis Center</t>
  </si>
  <si>
    <t>3-63110 · Rec Area Restaurant</t>
  </si>
  <si>
    <t>3-63120 · Rec Area Cafe'/Marketplace</t>
  </si>
  <si>
    <t>3 · Recreation Area Expenses - Other</t>
  </si>
  <si>
    <t>Total 3 · Recreation Area Expenses</t>
  </si>
  <si>
    <t>4 · Home Site Maintenance</t>
  </si>
  <si>
    <t>4-65000 · Homes Landscape Maintenance</t>
  </si>
  <si>
    <t>4-65010 · Homes Mulch/White Fly</t>
  </si>
  <si>
    <t>4-65020 · Homes Irrigation Maintenance</t>
  </si>
  <si>
    <t>4 · Home Site Maintenance - Other</t>
  </si>
  <si>
    <t>Total 4 · Home Site Maintenance</t>
  </si>
  <si>
    <t>9-99999 · Year End Suspense</t>
  </si>
  <si>
    <t>1-04109</t>
  </si>
  <si>
    <t>Maintenance Fees 62'</t>
  </si>
  <si>
    <t>Maintenance Fees 75'</t>
  </si>
  <si>
    <t>1-41093</t>
  </si>
  <si>
    <t>1-41094</t>
  </si>
  <si>
    <t>1-41095</t>
  </si>
  <si>
    <t>Transfer Fess</t>
  </si>
  <si>
    <t>1-60100</t>
  </si>
  <si>
    <t>Bad Debt</t>
  </si>
  <si>
    <t>Licenses/Fees/Taxes</t>
  </si>
  <si>
    <t>Community Website</t>
  </si>
  <si>
    <t>1-60660</t>
  </si>
  <si>
    <t>Professional Fees/Legal</t>
  </si>
  <si>
    <t>2-61020</t>
  </si>
  <si>
    <t>Electric</t>
  </si>
  <si>
    <t>2-61100</t>
  </si>
  <si>
    <t>2-61110</t>
  </si>
  <si>
    <t>Common Area Landscape Maint.</t>
  </si>
  <si>
    <t>2-61120</t>
  </si>
  <si>
    <t>Common Area Landscape Extras</t>
  </si>
  <si>
    <t>2-61130</t>
  </si>
  <si>
    <t>Common Area Tree Trimming</t>
  </si>
  <si>
    <t>2-61140</t>
  </si>
  <si>
    <t>Common Area Irrigation</t>
  </si>
  <si>
    <t>2-62010</t>
  </si>
  <si>
    <t>Alarm Monitoring</t>
  </si>
  <si>
    <t>Access Control - Gatehouse</t>
  </si>
  <si>
    <t>Gatehouse Maintenance</t>
  </si>
  <si>
    <t>2-62040</t>
  </si>
  <si>
    <t>Gatehouse Phones</t>
  </si>
  <si>
    <t>2-62050</t>
  </si>
  <si>
    <t>General Repairs</t>
  </si>
  <si>
    <t>Lake/Preserve Maint./Monitoring</t>
  </si>
  <si>
    <t>2-62070</t>
  </si>
  <si>
    <t>Aerators Maintenance</t>
  </si>
  <si>
    <t>2-62080</t>
  </si>
  <si>
    <t>Rust Control System</t>
  </si>
  <si>
    <t>2-62090</t>
  </si>
  <si>
    <t>Holiday Lights</t>
  </si>
  <si>
    <t>3-63000</t>
  </si>
  <si>
    <t>Rec Area Trash Removal</t>
  </si>
  <si>
    <t>Rec Area Telephone</t>
  </si>
  <si>
    <t>3-63020</t>
  </si>
  <si>
    <t>Rec Area Janitorial Supples</t>
  </si>
  <si>
    <t>3-63030</t>
  </si>
  <si>
    <t>Rec Area Pool/Spa Maintenance</t>
  </si>
  <si>
    <t>3-63040</t>
  </si>
  <si>
    <t>Rec Area Electric</t>
  </si>
  <si>
    <t>3-63050</t>
  </si>
  <si>
    <t>Rec Area Water &amp; Sewer</t>
  </si>
  <si>
    <t>Rec Area Maintenance</t>
  </si>
  <si>
    <t>Rec Area Landscape Contract</t>
  </si>
  <si>
    <t>3-63080</t>
  </si>
  <si>
    <t>Rec Area Landscape Extras</t>
  </si>
  <si>
    <t>3-63090</t>
  </si>
  <si>
    <t>Rec Area Staffing</t>
  </si>
  <si>
    <t>3-63095</t>
  </si>
  <si>
    <t>Rec Area Clubhouse Activities</t>
  </si>
  <si>
    <t>3-63100</t>
  </si>
  <si>
    <t>3-63110</t>
  </si>
  <si>
    <t>3-63120</t>
  </si>
  <si>
    <t>4-65000</t>
  </si>
  <si>
    <t>Homes Landscape Maintenance</t>
  </si>
  <si>
    <t>4-65010</t>
  </si>
  <si>
    <t>Homes Mulch/White Fly</t>
  </si>
  <si>
    <t>Homes Irrigation Maintenance</t>
  </si>
  <si>
    <t>4 · Hom</t>
  </si>
  <si>
    <t>1-4200</t>
  </si>
  <si>
    <t>Hurricane Recovery</t>
  </si>
  <si>
    <t>REC EXPENSES:</t>
  </si>
  <si>
    <t>TOTAL REC EXPENSES:</t>
  </si>
  <si>
    <t xml:space="preserve">  Due From Other</t>
  </si>
  <si>
    <t>TOTAL OTHER CURRENT ASSETS</t>
  </si>
  <si>
    <t>OTHER CURRENT LIABILITIES</t>
  </si>
  <si>
    <t xml:space="preserve">  Developer Loan</t>
  </si>
  <si>
    <t>CHECK FIGURES</t>
  </si>
  <si>
    <t>TOTAL OPERATING EXPENSES:</t>
  </si>
  <si>
    <t xml:space="preserve">  Deposits</t>
  </si>
  <si>
    <t xml:space="preserve">  Accrued Accounts Payable</t>
  </si>
  <si>
    <t xml:space="preserve"> * * * *  L I A B I L I T I E S  &amp;  E Q U I T Y  * * * *</t>
  </si>
  <si>
    <t>9-99000 · Storm Related Cleanup/Repairs</t>
  </si>
  <si>
    <t xml:space="preserve">  Accounts Receivable</t>
  </si>
  <si>
    <t xml:space="preserve">  Prepaid Insurance</t>
  </si>
  <si>
    <t xml:space="preserve">    Capital Contribution</t>
  </si>
  <si>
    <t xml:space="preserve">  Prepaid Expense</t>
  </si>
  <si>
    <t xml:space="preserve">  Deferred Maintenance 52' Lot</t>
  </si>
  <si>
    <t xml:space="preserve">  Deferred Maintenance 62' Lot</t>
  </si>
  <si>
    <t xml:space="preserve">    Retained Earnings</t>
  </si>
  <si>
    <t xml:space="preserve">  Deferred Maintenance 75' Lot</t>
  </si>
  <si>
    <t>FURNITURE &amp; EQUIPMENT</t>
  </si>
  <si>
    <t xml:space="preserve">  Furniture Fixtures &amp; Equipment</t>
  </si>
  <si>
    <t xml:space="preserve">  Accum Depreciation            </t>
  </si>
  <si>
    <t>5-4 · Cafe Markeplace Income</t>
  </si>
  <si>
    <t>5-46010 · Cafe Marketplace Food Sales</t>
  </si>
  <si>
    <t>5-46020 · Cafe Marketplace Grocery Sales</t>
  </si>
  <si>
    <t>5-46030 · Cafe Marketplace Non-Food Sales</t>
  </si>
  <si>
    <t>5-46040 · Cafe Marketplace Soft Bev Sales</t>
  </si>
  <si>
    <t>5-4 · Cafe Markeplace Income - Other</t>
  </si>
  <si>
    <t>Total 5-4 · Cafe Markeplace Income</t>
  </si>
  <si>
    <t>6-4 · Tennis Income</t>
  </si>
  <si>
    <t>6-48000 · Tennis Merchandise Income</t>
  </si>
  <si>
    <t>6-48010 · Tennis Lesson Income</t>
  </si>
  <si>
    <t>6-48020 · Tennis Soft Bev Sales</t>
  </si>
  <si>
    <t>6-4 · Tennis Income - Other</t>
  </si>
  <si>
    <t>Total 6-4 · Tennis Income</t>
  </si>
  <si>
    <t>8-4 · Restaurant Income</t>
  </si>
  <si>
    <t>8-46010 · Restaurant Food Sales</t>
  </si>
  <si>
    <t>8-46020 · Restaurant Beer Sales</t>
  </si>
  <si>
    <t>8-46030 · Restaurant Liquor Sales</t>
  </si>
  <si>
    <t>8-46040 · Restaurant Wine Sales</t>
  </si>
  <si>
    <t>8-46050 · Restaurant Soft Bev Sales</t>
  </si>
  <si>
    <t>8-46060 · Restaurant Equipment Rental</t>
  </si>
  <si>
    <t>8-4 · Restaurant Income - Other</t>
  </si>
  <si>
    <t>Total 8-4 · Restaurant Income</t>
  </si>
  <si>
    <t>5-5 · Cafe Market Cost of Goods Sold</t>
  </si>
  <si>
    <t>5-56010 · COGS - Cafe Marketplace Food</t>
  </si>
  <si>
    <t>5-56020 · COGS - Cafe Marketplace Grocery</t>
  </si>
  <si>
    <t>5-56030 · COGS - Cafe Marketplace Non-FD</t>
  </si>
  <si>
    <t>5-56040 · COGS -Cafe Marketplace Soft Bev</t>
  </si>
  <si>
    <t>5-5 · Cafe Market Cost of Goods Sold - Other</t>
  </si>
  <si>
    <t>Total 5-5 · Cafe Market Cost of Goods Sold</t>
  </si>
  <si>
    <t>6-5 · Tennis Cost of Goods Sold</t>
  </si>
  <si>
    <t>6-58010 · COGS - Tennis Merchandise</t>
  </si>
  <si>
    <t>6-58020 · COGS - Tennis Soft Beverage</t>
  </si>
  <si>
    <t>6-5 · Tennis Cost of Goods Sold - Other</t>
  </si>
  <si>
    <t>Total 6-5 · Tennis Cost of Goods Sold</t>
  </si>
  <si>
    <t>8-5 · Restaurant Cost of Goods Sold</t>
  </si>
  <si>
    <t>8-56010 · COGS - Restaurant Food</t>
  </si>
  <si>
    <t>8-56020 · COGS - Restaurant Beer</t>
  </si>
  <si>
    <t>8-56030 · COGS - Restaurant Liquor</t>
  </si>
  <si>
    <t>8-56040 · COGS - Restaurant Wine</t>
  </si>
  <si>
    <t>8-56050 · COGS - Restaurant Soft Beverage</t>
  </si>
  <si>
    <t>8-56060 · COGS -Restaurant Bar Perishable</t>
  </si>
  <si>
    <t>8-56070 · COGS - Storm Related Spoilage</t>
  </si>
  <si>
    <t>8-5 · Restaurant Cost of Goods Sold - Other</t>
  </si>
  <si>
    <t>Total 8-5 · Restaurant Cost of Goods Sold</t>
  </si>
  <si>
    <t>5 · Cafe Marketplace Expenses</t>
  </si>
  <si>
    <t>5-60100 · Cafe Bank Charges/Cr Card Fees</t>
  </si>
  <si>
    <t>5-60200 · Cafe Computer Support</t>
  </si>
  <si>
    <t>5-60300 · Cafe Equip Repair &amp; Maintenance</t>
  </si>
  <si>
    <t>5-60400 · Cafe Ice Machine Lease</t>
  </si>
  <si>
    <t>5-60500 · Cafe Janitorial Supplies</t>
  </si>
  <si>
    <t>5-60600 · Cafe Laundry &amp; Linen</t>
  </si>
  <si>
    <t>5-60700 · Cafe Licenses/Permits</t>
  </si>
  <si>
    <t>5-60800 · Cafe Office Supplies</t>
  </si>
  <si>
    <t>5-60900 · Cafe Paper Supplies</t>
  </si>
  <si>
    <t>5-61000 · Cafe Payroll</t>
  </si>
  <si>
    <t>5-61100 · Cafe Payroll Taxes &amp; Fees</t>
  </si>
  <si>
    <t>5-61200 · Cafe Pay Related Grp Insurance</t>
  </si>
  <si>
    <t>5-61300 · Cafe Register Supplies</t>
  </si>
  <si>
    <t>5-61400 · Cafe Service Agreements</t>
  </si>
  <si>
    <t>5-61500 · Cafe Supplies</t>
  </si>
  <si>
    <t>5-61600 · Cafe China/Glass/Silver Supply</t>
  </si>
  <si>
    <t>5-61700 · Cafe Uniforms</t>
  </si>
  <si>
    <t>5 · Cafe Marketplace Expenses - Other</t>
  </si>
  <si>
    <t>Total 5 · Cafe Marketplace Expenses</t>
  </si>
  <si>
    <t>6 · Tennis Expenses</t>
  </si>
  <si>
    <t>6-62010 · Tennis Building Maintenance</t>
  </si>
  <si>
    <t>6-62020 · Tennis Computer Support</t>
  </si>
  <si>
    <t>6-62030 · Tennis Office Supplies</t>
  </si>
  <si>
    <t>6-62040 · Tennis Repairs/Maintenance</t>
  </si>
  <si>
    <t>6-62050 · Tennis Supplies Non-Office</t>
  </si>
  <si>
    <t>6-62060 · Tennis License/Education</t>
  </si>
  <si>
    <t>6-62070 · Tennis Events</t>
  </si>
  <si>
    <t>6-62080 · Tennis Uniforms</t>
  </si>
  <si>
    <t>6 · Tennis Expenses - Other</t>
  </si>
  <si>
    <t>Total 6 · Tennis Expenses</t>
  </si>
  <si>
    <t>8 · Restaurant Expenses</t>
  </si>
  <si>
    <t>8-60120 · Restaurant Bank Chg/Cr Card Fee</t>
  </si>
  <si>
    <t>8-60130 · Restaurant Computer Support</t>
  </si>
  <si>
    <t>8-60140 · Restaurant Discount -Emply Meal</t>
  </si>
  <si>
    <t>8-60150 · Restaurant Entertainment</t>
  </si>
  <si>
    <t>8-60160 · Restaurant Equipment Rental</t>
  </si>
  <si>
    <t>8-60170 · Restaurant Equip Repair &amp; Maint</t>
  </si>
  <si>
    <t>8-60180 · Restaurant Fire Protection</t>
  </si>
  <si>
    <t>8-60190 · Restaurant Ice Machine Lease</t>
  </si>
  <si>
    <t>8-60210 · Restaurant  LP Gas</t>
  </si>
  <si>
    <t>8-60220 · Restaurant Laundry &amp; Linen</t>
  </si>
  <si>
    <t>8-60230 · Restaurant Licenses/Permits</t>
  </si>
  <si>
    <t>8-60240 · Restaurant Office Supplies</t>
  </si>
  <si>
    <t>8-60250 · Restaurant Paper Supplies</t>
  </si>
  <si>
    <t>8-60260 · Restaurant Payroll</t>
  </si>
  <si>
    <t>8-60270 · Restaurant Payroll Taxes &amp; Fees</t>
  </si>
  <si>
    <t>8-60280 · Restaurant Pay Related Grp Ins</t>
  </si>
  <si>
    <t>8-60300 · Restaurant Printing/CopierLease</t>
  </si>
  <si>
    <t>8-60310 · Restaurant Register Supplies</t>
  </si>
  <si>
    <t>8-60320 · Restaurant Service Agreements</t>
  </si>
  <si>
    <t>8-60330 · Restaurant Supplies</t>
  </si>
  <si>
    <t>8-60340 · Rest China/Glass/Silver Supply</t>
  </si>
  <si>
    <t>8-60350 · Rest Telephone-Cell Phone Reimb</t>
  </si>
  <si>
    <t>8-60360 · Restaurant Trash Removal</t>
  </si>
  <si>
    <t>8-60370 · Restaurant Uniforms</t>
  </si>
  <si>
    <t>8 · Restaurant Expenses - Other</t>
  </si>
  <si>
    <t>Total 8 · Restaurant Expenses</t>
  </si>
  <si>
    <t>1-42000</t>
  </si>
  <si>
    <t>5-4</t>
  </si>
  <si>
    <t>5-46010</t>
  </si>
  <si>
    <t>5-46020</t>
  </si>
  <si>
    <t>5-46030</t>
  </si>
  <si>
    <t>5-46040</t>
  </si>
  <si>
    <t>6-48000</t>
  </si>
  <si>
    <t>6-48010</t>
  </si>
  <si>
    <t>6-48020</t>
  </si>
  <si>
    <t>8-46010</t>
  </si>
  <si>
    <t>8-46020</t>
  </si>
  <si>
    <t>8-46030</t>
  </si>
  <si>
    <t>8-46040</t>
  </si>
  <si>
    <t>8-46050</t>
  </si>
  <si>
    <t>8-46060</t>
  </si>
  <si>
    <t>5-56010</t>
  </si>
  <si>
    <t>5-56020</t>
  </si>
  <si>
    <t>5-56030</t>
  </si>
  <si>
    <t>5-56040</t>
  </si>
  <si>
    <t>6-58010</t>
  </si>
  <si>
    <t>6-58020</t>
  </si>
  <si>
    <t>8-56010</t>
  </si>
  <si>
    <t>8-56020</t>
  </si>
  <si>
    <t>8-56030</t>
  </si>
  <si>
    <t>8-56040</t>
  </si>
  <si>
    <t>8-56050</t>
  </si>
  <si>
    <t>8-56060</t>
  </si>
  <si>
    <t>8-56070</t>
  </si>
  <si>
    <t>5-60100</t>
  </si>
  <si>
    <t>5-60200</t>
  </si>
  <si>
    <t>5-60300</t>
  </si>
  <si>
    <t>5-60400</t>
  </si>
  <si>
    <t>5-60500</t>
  </si>
  <si>
    <t>5-60600</t>
  </si>
  <si>
    <t>5-60700</t>
  </si>
  <si>
    <t>5-60800</t>
  </si>
  <si>
    <t>5-60900</t>
  </si>
  <si>
    <t>5-61000</t>
  </si>
  <si>
    <t>5-61100</t>
  </si>
  <si>
    <t>5-61200</t>
  </si>
  <si>
    <t>5-61300</t>
  </si>
  <si>
    <t>5-61400</t>
  </si>
  <si>
    <t>5-61500</t>
  </si>
  <si>
    <t>5-61600</t>
  </si>
  <si>
    <t>5-61700</t>
  </si>
  <si>
    <t>6-62010</t>
  </si>
  <si>
    <t>6-62020</t>
  </si>
  <si>
    <t>6-62030</t>
  </si>
  <si>
    <t>6-62040</t>
  </si>
  <si>
    <t>6-62050</t>
  </si>
  <si>
    <t>6-62060</t>
  </si>
  <si>
    <t>6-62070</t>
  </si>
  <si>
    <t>6-62080</t>
  </si>
  <si>
    <t>8-60120</t>
  </si>
  <si>
    <t>8-60130</t>
  </si>
  <si>
    <t>8-60140</t>
  </si>
  <si>
    <t>8-60150</t>
  </si>
  <si>
    <t>8-60160</t>
  </si>
  <si>
    <t>8-60170</t>
  </si>
  <si>
    <t>8-60180</t>
  </si>
  <si>
    <t>8-60190</t>
  </si>
  <si>
    <t>8-60200</t>
  </si>
  <si>
    <t>8-60210</t>
  </si>
  <si>
    <t>8-60220</t>
  </si>
  <si>
    <t>8-60230</t>
  </si>
  <si>
    <t>8-60240</t>
  </si>
  <si>
    <t>8-60250</t>
  </si>
  <si>
    <t>8-60260</t>
  </si>
  <si>
    <t>8-60270</t>
  </si>
  <si>
    <t>8-60280</t>
  </si>
  <si>
    <t>8-60290</t>
  </si>
  <si>
    <t>8-60300</t>
  </si>
  <si>
    <t>8-60310</t>
  </si>
  <si>
    <t>8-60320</t>
  </si>
  <si>
    <t>8-60330</t>
  </si>
  <si>
    <t>8-60340</t>
  </si>
  <si>
    <t>8-60350</t>
  </si>
  <si>
    <t>8-60360</t>
  </si>
  <si>
    <t>8-60370</t>
  </si>
  <si>
    <t>9-99000</t>
  </si>
  <si>
    <t>9-99999</t>
  </si>
  <si>
    <t>5-4 · C</t>
  </si>
  <si>
    <t>6-4 · T</t>
  </si>
  <si>
    <t>8-4 · R</t>
  </si>
  <si>
    <t>5-5 · C</t>
  </si>
  <si>
    <t>6-5 · T</t>
  </si>
  <si>
    <t>8-5 · R</t>
  </si>
  <si>
    <t>5 · C</t>
  </si>
  <si>
    <t>6 · T</t>
  </si>
  <si>
    <t>8 · R</t>
  </si>
  <si>
    <t>Cafe Marketplace Food Sales</t>
  </si>
  <si>
    <t>Cafe Marketplace Grocery Sales</t>
  </si>
  <si>
    <t>Cafe Marketplace Non-Food Sales</t>
  </si>
  <si>
    <t>Cafe Marketplace Soft Bev Sales</t>
  </si>
  <si>
    <t>Tennis Merchandise Income</t>
  </si>
  <si>
    <t>Tennis Lesson Income</t>
  </si>
  <si>
    <t>Tennis Soft Bev Sales</t>
  </si>
  <si>
    <t>Restaurant Food Sales</t>
  </si>
  <si>
    <t>Restaurant Beer Sales</t>
  </si>
  <si>
    <t>Restaurant Liquor Sales</t>
  </si>
  <si>
    <t>Restaurant Wine Sales</t>
  </si>
  <si>
    <t>Restaurant Soft Bev Sales</t>
  </si>
  <si>
    <t>Restaurant Equipment Rental</t>
  </si>
  <si>
    <t>COGS - Cafe Marketplace Food</t>
  </si>
  <si>
    <t>COGS - Cafe Marketplace Grocery</t>
  </si>
  <si>
    <t>COGS - Cafe Marketplace Non-FD</t>
  </si>
  <si>
    <t>COGS -Cafe Marketplace Soft Bev</t>
  </si>
  <si>
    <t>COGS - Tennis Merchandise</t>
  </si>
  <si>
    <t>COGS - Tennis Soft Beverage</t>
  </si>
  <si>
    <t>COGS - Restaurant Food</t>
  </si>
  <si>
    <t>COGS - Restaurant Beer</t>
  </si>
  <si>
    <t>COGS - Restaurant Liquor</t>
  </si>
  <si>
    <t>COGS - Restaurant Wine</t>
  </si>
  <si>
    <t>COGS - Restaurant Soft Beverage</t>
  </si>
  <si>
    <t>COGS -Restaurant Bar Perishable</t>
  </si>
  <si>
    <t>COGS - Storm Related Spoilage</t>
  </si>
  <si>
    <t>CAFÉ MARKETPLACE INCOME:</t>
  </si>
  <si>
    <t>TOTAL CAFÉ MARKETPLACE INCOME</t>
  </si>
  <si>
    <t xml:space="preserve">TENNIS INCOME: </t>
  </si>
  <si>
    <t>TOTAL TENNIS INCOME</t>
  </si>
  <si>
    <t>RESTAURANT INCOME:</t>
  </si>
  <si>
    <t>TOTAL RESTAURANT INCOME:</t>
  </si>
  <si>
    <t>CAFÉ MARKETPLACE COGS:</t>
  </si>
  <si>
    <t>TOTAL CAFÉ MARKETPLACE COGS:</t>
  </si>
  <si>
    <t xml:space="preserve">TENNIS COGS: </t>
  </si>
  <si>
    <t xml:space="preserve">TOTAL TENNIS COGS: </t>
  </si>
  <si>
    <t>RESTAURANT COGS:</t>
  </si>
  <si>
    <t>TOTAL RESTAURANT COGS:</t>
  </si>
  <si>
    <t>GROSS INCOME</t>
  </si>
  <si>
    <t>CAFÉ MARKETPLACE EXPENSES:</t>
  </si>
  <si>
    <t>Cafe Bank Charges/Cr Card Fees</t>
  </si>
  <si>
    <t>Cafe Computer Support</t>
  </si>
  <si>
    <t>Cafe Equip Repair &amp; Maintenance</t>
  </si>
  <si>
    <t>Cafe Ice Machine Lease</t>
  </si>
  <si>
    <t>Cafe Janitorial Supplies</t>
  </si>
  <si>
    <t>Cafe Laundry &amp; Linen</t>
  </si>
  <si>
    <t>Cafe Licenses/Permits</t>
  </si>
  <si>
    <t>Cafe Office Supplies</t>
  </si>
  <si>
    <t>Cafe Paper Supplies</t>
  </si>
  <si>
    <t>Cafe Payroll</t>
  </si>
  <si>
    <t>Cafe Payroll Taxes &amp; Fees</t>
  </si>
  <si>
    <t>Cafe Pay Related Grp Insurance</t>
  </si>
  <si>
    <t>Cafe Register Supplies</t>
  </si>
  <si>
    <t>Cafe Service Agreements</t>
  </si>
  <si>
    <t>Cafe Supplies</t>
  </si>
  <si>
    <t>Cafe China/Glass/Silver Supply</t>
  </si>
  <si>
    <t>Cafe Uniforms</t>
  </si>
  <si>
    <t>TENNIS EXPENSES:</t>
  </si>
  <si>
    <t>Tennis Building Maintenance</t>
  </si>
  <si>
    <t>Tennis Computer Support</t>
  </si>
  <si>
    <t>Tennis Office Supplies</t>
  </si>
  <si>
    <t>Tennis Repairs/Maintenance</t>
  </si>
  <si>
    <t>Tennis Supplies Non-Office</t>
  </si>
  <si>
    <t>Tennis License/Education</t>
  </si>
  <si>
    <t>Tennis Events</t>
  </si>
  <si>
    <t>Tennis Uniforms</t>
  </si>
  <si>
    <t>Restaurant Bank Chg/Cr Card Fee</t>
  </si>
  <si>
    <t>Restaurant Computer Support</t>
  </si>
  <si>
    <t>Restaurant Discount -Emply Meal</t>
  </si>
  <si>
    <t>Restaurant Entertainment</t>
  </si>
  <si>
    <t>Restaurant Equip Repair &amp; Maint</t>
  </si>
  <si>
    <t>Restaurant Fire Protection</t>
  </si>
  <si>
    <t>Restaurant Ice Machine Lease</t>
  </si>
  <si>
    <t>Restaurant  LP Gas</t>
  </si>
  <si>
    <t>Restaurant Laundry &amp; Linen</t>
  </si>
  <si>
    <t>Restaurant Licenses/Permits</t>
  </si>
  <si>
    <t>Restaurant Office Supplies</t>
  </si>
  <si>
    <t>Restaurant Paper Supplies</t>
  </si>
  <si>
    <t>Restaurant Payroll</t>
  </si>
  <si>
    <t>Restaurant Payroll Taxes &amp; Fees</t>
  </si>
  <si>
    <t>Restaurant Pay Related Grp Ins</t>
  </si>
  <si>
    <t>Pest Control</t>
  </si>
  <si>
    <t>Restaurant Printing/CopierLease</t>
  </si>
  <si>
    <t>Restaurant Register Supplies</t>
  </si>
  <si>
    <t>Restaurant Service Agreements</t>
  </si>
  <si>
    <t>Restaurant Supplies</t>
  </si>
  <si>
    <t>Rest China/Glass/Silver Supply</t>
  </si>
  <si>
    <t>Rest Telephone-Cell Phone Reimb</t>
  </si>
  <si>
    <t>Restaurant Trash Removal</t>
  </si>
  <si>
    <t>Restaurant Uniforms</t>
  </si>
  <si>
    <t>TOTAL TENNIS EXPENSES</t>
  </si>
  <si>
    <t>TOTAL CAFÉ MARKETPLACE EXPENSES</t>
  </si>
  <si>
    <t>TOTAL OPERATING EXPENSES</t>
  </si>
  <si>
    <t>TOTAL REC EXPENSES</t>
  </si>
  <si>
    <t>TOTAL HOME SITE MAINTENANCE</t>
  </si>
  <si>
    <t>5-46050 · Cafe Marketplace Beer Sales</t>
  </si>
  <si>
    <t>5-46060 · Cafe Marketplace Liguor Sales</t>
  </si>
  <si>
    <t>5-46070 · Cafe Marketplace Wine Sales</t>
  </si>
  <si>
    <t>5-56050 · COGS - Cafe Marketplace Beer</t>
  </si>
  <si>
    <t>5-56060 · COGS - Cafe Marketplace Liquor</t>
  </si>
  <si>
    <t>5-56070 · COGS - Cafe Marketplace Wine</t>
  </si>
  <si>
    <t>5-46050</t>
  </si>
  <si>
    <t>5-46060</t>
  </si>
  <si>
    <t>5-46070</t>
  </si>
  <si>
    <t>5-56050</t>
  </si>
  <si>
    <t>5-56060</t>
  </si>
  <si>
    <t>5-56070</t>
  </si>
  <si>
    <t>Cafe Marketplace Beer Sales</t>
  </si>
  <si>
    <t>Cafe Marketplace Liguor Sales</t>
  </si>
  <si>
    <t>Cafe Marketplace Wine Sales</t>
  </si>
  <si>
    <t>5-56080</t>
  </si>
  <si>
    <t>COGS -Cafe Marketplace Beer</t>
  </si>
  <si>
    <t>COGS -Cafe Marketplace Wine</t>
  </si>
  <si>
    <t>COGS -Cafe Marketplace Liquor</t>
  </si>
  <si>
    <t>COGS -Cafe Marketplace Bar Perishable</t>
  </si>
  <si>
    <t>5-56080 · COGS - Cafe Mrkt Bar Perish</t>
  </si>
  <si>
    <t>INVENTORIES:</t>
  </si>
  <si>
    <t>Cost of Goods Sold</t>
  </si>
  <si>
    <t>Total COGS</t>
  </si>
  <si>
    <t>2-61100 · Residents ID's</t>
  </si>
  <si>
    <t>Residents ID's</t>
  </si>
  <si>
    <t xml:space="preserve">  ARC Deposit Payables</t>
  </si>
  <si>
    <t xml:space="preserve">  Prepaid Rental Transfer Fees</t>
  </si>
  <si>
    <t>1-66000 · Management Payroll Expenses</t>
  </si>
  <si>
    <t>1-66002 · Management Payroll Taxes &amp; Fees</t>
  </si>
  <si>
    <t>1-66004 · Management Pay Related Grp Ins</t>
  </si>
  <si>
    <t>3-63090 · Rec Area Payroll</t>
  </si>
  <si>
    <t>3-63091 · Rec Area Payroll Taxes &amp; Fees</t>
  </si>
  <si>
    <t>3-63092 · Rec Area Pay Related Grp Ins</t>
  </si>
  <si>
    <t xml:space="preserve">1-66000 </t>
  </si>
  <si>
    <t xml:space="preserve">1-66002 </t>
  </si>
  <si>
    <t xml:space="preserve">1-66004 </t>
  </si>
  <si>
    <t xml:space="preserve">3-63091 </t>
  </si>
  <si>
    <t xml:space="preserve">3-63092 </t>
  </si>
  <si>
    <t>Management Payroll Expenses</t>
  </si>
  <si>
    <t>Management Payroll Taxes &amp; Fees</t>
  </si>
  <si>
    <t>Management Pay Related Grp Ins</t>
  </si>
  <si>
    <t>Rec Area Payroll Taxes &amp; Fees</t>
  </si>
  <si>
    <t>Rec Area Pay Related Grp Ins</t>
  </si>
  <si>
    <t>1-41090 · Maintenance Fees 52'</t>
  </si>
  <si>
    <t>1-41091 · Maintenance Fees 62'</t>
  </si>
  <si>
    <t>1-41200 · Resale Capital Contributions</t>
  </si>
  <si>
    <t>Resale Capital Contributions</t>
  </si>
  <si>
    <t>Inventory Café Market Food</t>
  </si>
  <si>
    <t>Inventory Café Market Non-Food</t>
  </si>
  <si>
    <t>Inventory Café Market Soft Beverages</t>
  </si>
  <si>
    <t>Inventory Café Market Beer</t>
  </si>
  <si>
    <t>Inventory Café Market Liquor</t>
  </si>
  <si>
    <t>Inventory Café Market Wine</t>
  </si>
  <si>
    <t>Inventory Café Market Bar Perishables</t>
  </si>
  <si>
    <t>6-48015 · Tennis Court/Ball Mach Income</t>
  </si>
  <si>
    <t>Tennis Court/Ball Mach Income</t>
  </si>
  <si>
    <t>Maintenance Fees 52'</t>
  </si>
  <si>
    <t xml:space="preserve">1-41200 </t>
  </si>
  <si>
    <t xml:space="preserve">6-48015 </t>
  </si>
  <si>
    <t>1-60250 · Depreciation Expense</t>
  </si>
  <si>
    <t xml:space="preserve">1-60250 </t>
  </si>
  <si>
    <t>5-61900 · Cafe Depreciation Expense</t>
  </si>
  <si>
    <t xml:space="preserve">5-61900 </t>
  </si>
  <si>
    <t xml:space="preserve">8-60380 </t>
  </si>
  <si>
    <t>Depreciation Expense</t>
  </si>
  <si>
    <t>Cafe Depreciation Expense</t>
  </si>
  <si>
    <t>INVENTORY:</t>
  </si>
  <si>
    <t>TOTAL INVENTORY:</t>
  </si>
  <si>
    <t xml:space="preserve"> Inventory Rest Food</t>
  </si>
  <si>
    <t xml:space="preserve"> Inventory Rest Beer</t>
  </si>
  <si>
    <t xml:space="preserve"> Inventory Rest Liquor</t>
  </si>
  <si>
    <t xml:space="preserve"> Inventory Rest Wine</t>
  </si>
  <si>
    <t xml:space="preserve"> Inventory Rest Soft Beverage</t>
  </si>
  <si>
    <t xml:space="preserve"> Inventory Rest Bar Perishable</t>
  </si>
  <si>
    <t>1-41116</t>
  </si>
  <si>
    <t>Banquet/Restaurant Room Income</t>
  </si>
  <si>
    <t xml:space="preserve">  Prepaid Food Minimum </t>
  </si>
  <si>
    <t>5-60140 · Cafe Employee Discount</t>
  </si>
  <si>
    <t>5-60140</t>
  </si>
  <si>
    <t>1-41116 · Banquet/Room Rental Income</t>
  </si>
  <si>
    <t>8-60290 · Restaurant Pest Control</t>
  </si>
  <si>
    <t>8-60380 · Restaurant Utilities (Elec)</t>
  </si>
  <si>
    <t>8-60390 · Restaurant Utilities (W/S)</t>
  </si>
  <si>
    <t xml:space="preserve"> Restaurant Utilities (W/S)</t>
  </si>
  <si>
    <t xml:space="preserve">8-60390 </t>
  </si>
  <si>
    <t>Restaurant Utilities (Elec)</t>
  </si>
  <si>
    <t>1-41300</t>
  </si>
  <si>
    <t>1-41300 · Activities Income</t>
  </si>
  <si>
    <t>50000 · Cost of Goods Sold</t>
  </si>
  <si>
    <t>Activities Income</t>
  </si>
  <si>
    <t>Cafe Employee Discount</t>
  </si>
  <si>
    <t>8-60200 · Restaurant Janitorial/ Supplies</t>
  </si>
  <si>
    <t>Restaurant Janitorial/ Supplies</t>
  </si>
  <si>
    <t>2-62011 · Fire Safety Equip Insp &amp; Test</t>
  </si>
  <si>
    <t>2-62011</t>
  </si>
  <si>
    <t>Fire Safety Equip Insp &amp; Test</t>
  </si>
  <si>
    <t xml:space="preserve">  Accrued Payroll           </t>
  </si>
  <si>
    <t>5-63010 · Cafe Telephone</t>
  </si>
  <si>
    <t>5-63010</t>
  </si>
  <si>
    <t>Cafe Telephone</t>
  </si>
  <si>
    <t>Inventory Tennis Merchandise</t>
  </si>
  <si>
    <t>4-48000 · Tennis Merchandise</t>
  </si>
  <si>
    <t>1-63010 · Admin Telephone</t>
  </si>
  <si>
    <t>1-41091</t>
  </si>
  <si>
    <t>1-63010</t>
  </si>
  <si>
    <t>4-48000</t>
  </si>
  <si>
    <t>Admin Telephone</t>
  </si>
  <si>
    <t>Tennnis Merchandise</t>
  </si>
  <si>
    <t>Busey - ARC Deposits 7418</t>
  </si>
  <si>
    <t>Busey - MoneyMarket 7361</t>
  </si>
  <si>
    <t>Busey - Operating 7329</t>
  </si>
  <si>
    <t>Net Income</t>
  </si>
  <si>
    <t>ASSETS</t>
  </si>
  <si>
    <t>Current Assets</t>
  </si>
  <si>
    <t>Checking/Savings</t>
  </si>
  <si>
    <t>Banking</t>
  </si>
  <si>
    <t>0-10012 · Busey - ARC Deposits 7418</t>
  </si>
  <si>
    <t>0-10011 · Busey - MoneyMarket 7361</t>
  </si>
  <si>
    <t>0-10013 · Busey - Operating 7329</t>
  </si>
  <si>
    <t>0-10014 · Florida Comm - Operating 7200</t>
  </si>
  <si>
    <t>0-10016 · Florida Comm - MoneyMarket 8400</t>
  </si>
  <si>
    <t>0-10017 · Florida Comm- ARC Deposits 7100</t>
  </si>
  <si>
    <t>Total Banking</t>
  </si>
  <si>
    <t>Total Checking/Savings</t>
  </si>
  <si>
    <t>Accounts Receivable</t>
  </si>
  <si>
    <t>Accounts Receivables</t>
  </si>
  <si>
    <t>0-12000 · Accounts Receivable</t>
  </si>
  <si>
    <t>Total Accounts Receivables</t>
  </si>
  <si>
    <t>Total Accounts Receivable</t>
  </si>
  <si>
    <t>Other Current Assets</t>
  </si>
  <si>
    <t>Inventory</t>
  </si>
  <si>
    <t>5-12010 · Inventory Cafe Market Food</t>
  </si>
  <si>
    <t>5-12030 · Inventory Cafe Market Non-Food</t>
  </si>
  <si>
    <t>5-12040 · Inventory Cafe Market Soft Bev</t>
  </si>
  <si>
    <t>5-12050 · Inventory Cafe Market Beer</t>
  </si>
  <si>
    <t>5-12060 · Inventory Cafe Market Liquor</t>
  </si>
  <si>
    <t>5-12070 · Inventory Cafe Market Wine</t>
  </si>
  <si>
    <t>6-12100 · Inventory Tennis Merchandise</t>
  </si>
  <si>
    <t>8-12110 · Inventory Rest Food</t>
  </si>
  <si>
    <t>8-12120 · Inventory Rest Beer</t>
  </si>
  <si>
    <t>8-12130 · Inventory Rest Liquor</t>
  </si>
  <si>
    <t>8-12140 · Inventory Rest Wine</t>
  </si>
  <si>
    <t>8-12150 · Inventory Rest Soft Beverage</t>
  </si>
  <si>
    <t>8-12160 · Inventory Rest Bar Perishable</t>
  </si>
  <si>
    <t>Total Inventory</t>
  </si>
  <si>
    <t>0-12035 · AR Capital Contributions</t>
  </si>
  <si>
    <t>0-13000 · Due From Other</t>
  </si>
  <si>
    <t>0-13010 · Prepaid Expenses</t>
  </si>
  <si>
    <t>0-13015 · Deposits</t>
  </si>
  <si>
    <t>0-13110 · Prepaid Insurance</t>
  </si>
  <si>
    <t>Total Other Current Assets</t>
  </si>
  <si>
    <t>Total Current Assets</t>
  </si>
  <si>
    <t>Fixed Assets</t>
  </si>
  <si>
    <t>0-14010 · Furniture Fixtures &amp; Equipment</t>
  </si>
  <si>
    <t>0-14099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</si>
  <si>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</si>
  <si>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</si>
  <si>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</si>
  <si>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</si>
  <si>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</si>
  <si>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</si>
  <si>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0-20110 · Accounts Payable</t>
  </si>
  <si>
    <t>Total Accounts Payable</t>
  </si>
  <si>
    <t>Other Current Liabilities</t>
  </si>
  <si>
    <t>0-20135 · Accrued Payroll</t>
  </si>
  <si>
    <t>0-20130 · Accrued Accounts Payable</t>
  </si>
  <si>
    <t>0-20220 · ARC Deposit Payables</t>
  </si>
  <si>
    <t>0-21180 · Due To Other</t>
  </si>
  <si>
    <t>0-21190 · Due to Management Co</t>
  </si>
  <si>
    <t>0-21199 · Prepaid Food Minimum</t>
  </si>
  <si>
    <t>0-21200 · Prepaid Maintance Fees</t>
  </si>
  <si>
    <t>Total Other Current Liabilities</t>
  </si>
  <si>
    <t>Total Current Liabilities</t>
  </si>
  <si>
    <t>Total Liabilities</t>
  </si>
  <si>
    <t>Equity</t>
  </si>
  <si>
    <t>0-32100 · Capital Contribution</t>
  </si>
  <si>
    <t>0-39000 · Retained Earnings</t>
  </si>
  <si>
    <t>Total Equity</t>
  </si>
  <si>
    <t>TOTAL LIABILITIES &amp; EQUITY</t>
  </si>
  <si>
    <t>1-4</t>
  </si>
  <si>
    <t>66900 · Reconciliation Discrepancies</t>
  </si>
  <si>
    <t>66900</t>
  </si>
  <si>
    <t>5-12080 · Inventory Cafe Mkt Bar Perish</t>
  </si>
  <si>
    <t>0-12001 · Allowance for Bad Debt</t>
  </si>
  <si>
    <t>Allowance for Bad Debt</t>
  </si>
  <si>
    <t>Accounts Receivable - MemberChg</t>
  </si>
  <si>
    <t>$ Change</t>
  </si>
  <si>
    <t>5-12020 · Inventory Cafe Market Grocery</t>
  </si>
  <si>
    <t>0-12002 · Accounts Receivable - MemberChg</t>
  </si>
  <si>
    <t>Deferred Maintenance</t>
  </si>
  <si>
    <t>0-21100 · Deferred Maintenance 52' Lot</t>
  </si>
  <si>
    <t>0-21101 · Deferred Maintenance Builder52'</t>
  </si>
  <si>
    <t>0-21102 · Deferred Maintenance 62' Lot</t>
  </si>
  <si>
    <t>0-21103 · Deferred Maintenance Builder62'</t>
  </si>
  <si>
    <t>0-21104 · Deferred Maintenance 75' Lot</t>
  </si>
  <si>
    <t>0-21105 · Deferred Maintenance Builder75'</t>
  </si>
  <si>
    <t>Total Deferred Maintenance</t>
  </si>
  <si>
    <t>0-20370 · Gratuities Payable</t>
  </si>
  <si>
    <t xml:space="preserve">  Deferred Maintenance Builder 52'</t>
  </si>
  <si>
    <t xml:space="preserve">  Deferred Maintenance Builder 62'</t>
  </si>
  <si>
    <t xml:space="preserve">  Deferred Maintenance Builder 75'</t>
  </si>
  <si>
    <t xml:space="preserve">  Due to Management</t>
  </si>
  <si>
    <t xml:space="preserve">  Gratuitites Payable</t>
  </si>
  <si>
    <t xml:space="preserve">  Due To Other</t>
  </si>
  <si>
    <t xml:space="preserve">  Accrued Bonuses</t>
  </si>
  <si>
    <t>TOTAL FURNITURE &amp; EQUIPMENT</t>
  </si>
  <si>
    <t>SUBTOTAL CURRENT LIABILITIES</t>
  </si>
  <si>
    <t>1-41093 · Maintenance Fees Builder 52'</t>
  </si>
  <si>
    <t>1-41094 · Maintenance Fees Builder 62'</t>
  </si>
  <si>
    <t>1-41095 · Maintenance Fees Builder 75'</t>
  </si>
  <si>
    <t>Synovus - Operating 7200</t>
  </si>
  <si>
    <t>Synovus - MoneyMarket 8400</t>
  </si>
  <si>
    <t>Synovus - ARC Deposits 7100</t>
  </si>
  <si>
    <t>Maintenance Fees Builder 52'</t>
  </si>
  <si>
    <t>Maintenance Fees Builder 62'</t>
  </si>
  <si>
    <t>Maintenance Fees Builder 75'</t>
  </si>
  <si>
    <t xml:space="preserve">   Current Year Net Income/(Loss)</t>
  </si>
  <si>
    <t>RESTAURANT EXPENSES:</t>
  </si>
  <si>
    <t>TOTAL RESTAURANT EXPENSES</t>
  </si>
  <si>
    <t>Nov 30, 21</t>
  </si>
  <si>
    <t>0-20136 · Accrued Bonuses</t>
  </si>
  <si>
    <t xml:space="preserve">  Due to Employee Holiday Fund</t>
  </si>
  <si>
    <t>Dec 31, 21</t>
  </si>
  <si>
    <t>0-12500 · Due From Developer</t>
  </si>
  <si>
    <t>1-42000 · Developer Subsidy</t>
  </si>
  <si>
    <t>The Place Master Association Inc</t>
  </si>
  <si>
    <t>11:29 AM</t>
  </si>
  <si>
    <t>Balance Sheet</t>
  </si>
  <si>
    <t>As of December 31, 2021</t>
  </si>
  <si>
    <t>Accrual Basis</t>
  </si>
  <si>
    <t>Apr-2022</t>
  </si>
  <si>
    <t>As of 5/31/22</t>
  </si>
  <si>
    <t>May-2022</t>
  </si>
  <si>
    <t>For the Month Ending: May 31, 2022</t>
  </si>
  <si>
    <t>May 22</t>
  </si>
  <si>
    <t>Jan - May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</si>
</sst>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#,##0.00;\-#,##0.00"/>
    <numFmt numFmtId="166" formatCode="#,##0.0#%;\-#,##0.0#%"/>
    <numFmt numFmtId="167" formatCode="[$-409]mmmm\ d\,\ yyyy;@"/>
    <numFmt numFmtId="168" formatCode="mm/dd/yyyy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rgb="FF323232"/>
      <name val="Times New Roman"/>
      <family val="1"/>
    </font>
    <font>
      <b/>
      <sz val="11"/>
      <color rgb="FF323232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9"/>
      <color rgb="FF32323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1" fillId="32" borderId="7" applyNumberFormat="0" applyFont="0" applyAlignment="0" applyProtection="0"/>
    <xf numFmtId="0" fontId="22" fillId="2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/>
    <xf numFmtId="0" fontId="30" fillId="0" borderId="0"/>
  </cellStyleXfs>
  <cellXfs count="126">
    <xf numFmtId="0" fontId="0" fillId="0" borderId="0" xfId="0"/>
    <xf numFmtId="38" fontId="2" fillId="0" borderId="0" xfId="0" applyNumberFormat="1" applyFont="1" applyFill="1"/>
    <xf numFmtId="43" fontId="2" fillId="0" borderId="0" xfId="28" applyFont="1" applyFill="1"/>
    <xf numFmtId="38" fontId="4" fillId="0" borderId="0" xfId="0" applyNumberFormat="1" applyFont="1" applyFill="1"/>
    <xf numFmtId="0" fontId="2" fillId="0" borderId="0" xfId="0" applyFont="1"/>
    <xf numFmtId="0" fontId="5" fillId="0" borderId="0" xfId="0" applyFont="1"/>
    <xf numFmtId="10" fontId="2" fillId="0" borderId="0" xfId="40" applyNumberFormat="1" applyFont="1" applyFill="1"/>
    <xf numFmtId="10" fontId="3" fillId="0" borderId="0" xfId="40" applyNumberFormat="1" applyFont="1" applyFill="1"/>
    <xf numFmtId="10" fontId="4" fillId="0" borderId="0" xfId="40" applyNumberFormat="1" applyFont="1" applyFill="1"/>
    <xf numFmtId="43" fontId="4" fillId="0" borderId="0" xfId="28" applyFont="1" applyFill="1"/>
    <xf numFmtId="38" fontId="5" fillId="0" borderId="0" xfId="0" applyNumberFormat="1" applyFont="1" applyFill="1"/>
    <xf numFmtId="0" fontId="0" fillId="0" borderId="0" xfId="0" applyFill="1"/>
    <xf numFmtId="39" fontId="2" fillId="0" borderId="0" xfId="0" applyNumberFormat="1" applyFont="1" applyFill="1"/>
    <xf numFmtId="39" fontId="2" fillId="0" borderId="0" xfId="28" applyNumberFormat="1" applyFont="1" applyFill="1"/>
    <xf numFmtId="39" fontId="2" fillId="0" borderId="0" xfId="0" applyNumberFormat="1" applyFont="1" applyFill="1" applyBorder="1"/>
    <xf numFmtId="39" fontId="5" fillId="0" borderId="0" xfId="0" applyNumberFormat="1" applyFont="1" applyFill="1"/>
    <xf numFmtId="39" fontId="5" fillId="0" borderId="0" xfId="28" applyNumberFormat="1" applyFont="1" applyFill="1"/>
    <xf numFmtId="39" fontId="2" fillId="0" borderId="0" xfId="0" applyNumberFormat="1" applyFont="1"/>
    <xf numFmtId="39" fontId="7" fillId="0" borderId="0" xfId="28" applyNumberFormat="1" applyFont="1" applyFill="1"/>
    <xf numFmtId="39" fontId="8" fillId="0" borderId="0" xfId="28" applyNumberFormat="1" applyFont="1" applyFill="1"/>
    <xf numFmtId="39" fontId="7" fillId="0" borderId="0" xfId="28" applyNumberFormat="1" applyFont="1" applyFill="1" applyBorder="1"/>
    <xf numFmtId="39" fontId="5" fillId="0" borderId="0" xfId="0" applyNumberFormat="1" applyFont="1" applyFill="1" applyBorder="1"/>
    <xf numFmtId="49" fontId="27" fillId="0" borderId="0" xfId="0" applyNumberFormat="1" applyFont="1"/>
    <xf numFmtId="0" fontId="0" fillId="33" borderId="0" xfId="0" applyFill="1"/>
    <xf numFmtId="49" fontId="27" fillId="0" borderId="0" xfId="0" applyNumberFormat="1" applyFont="1" applyAlignment="1">
      <alignment horizontal="center"/>
    </xf>
    <xf numFmtId="165" fontId="27" fillId="33" borderId="0" xfId="0" applyNumberFormat="1" applyFont="1" applyFill="1"/>
    <xf numFmtId="165" fontId="27" fillId="0" borderId="0" xfId="0" applyNumberFormat="1" applyFont="1"/>
    <xf numFmtId="49" fontId="27" fillId="0" borderId="0" xfId="0" applyNumberFormat="1" applyFont="1" applyFill="1"/>
    <xf numFmtId="0" fontId="27" fillId="0" borderId="0" xfId="0" applyNumberFormat="1" applyFont="1"/>
    <xf numFmtId="39" fontId="5" fillId="0" borderId="0" xfId="0" applyNumberFormat="1" applyFont="1" applyAlignment="1"/>
    <xf numFmtId="165" fontId="27" fillId="0" borderId="0" xfId="0" applyNumberFormat="1" applyFont="1" applyFill="1"/>
    <xf numFmtId="43" fontId="7" fillId="0" borderId="0" xfId="28" applyNumberFormat="1" applyFont="1" applyFill="1" applyBorder="1"/>
    <xf numFmtId="43" fontId="2" fillId="0" borderId="0" xfId="0" applyNumberFormat="1" applyFont="1" applyFill="1" applyBorder="1"/>
    <xf numFmtId="43" fontId="2" fillId="0" borderId="0" xfId="28" applyNumberFormat="1" applyFont="1" applyFill="1" applyBorder="1"/>
    <xf numFmtId="43" fontId="2" fillId="0" borderId="0" xfId="0" applyNumberFormat="1" applyFont="1" applyFill="1"/>
    <xf numFmtId="43" fontId="2" fillId="0" borderId="0" xfId="0" applyNumberFormat="1" applyFont="1"/>
    <xf numFmtId="43" fontId="5" fillId="0" borderId="0" xfId="0" applyNumberFormat="1" applyFont="1" applyAlignment="1"/>
    <xf numFmtId="43" fontId="5" fillId="0" borderId="0" xfId="0" applyNumberFormat="1" applyFont="1"/>
    <xf numFmtId="43" fontId="0" fillId="0" borderId="0" xfId="0" applyNumberFormat="1"/>
    <xf numFmtId="43" fontId="2" fillId="0" borderId="0" xfId="0" applyNumberFormat="1" applyFont="1" applyBorder="1"/>
    <xf numFmtId="39" fontId="5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49" fontId="28" fillId="0" borderId="0" xfId="0" applyNumberFormat="1" applyFont="1"/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9" fillId="0" borderId="0" xfId="0" applyNumberFormat="1" applyFont="1"/>
    <xf numFmtId="49" fontId="29" fillId="0" borderId="0" xfId="0" applyNumberFormat="1" applyFont="1"/>
    <xf numFmtId="165" fontId="29" fillId="0" borderId="12" xfId="0" applyNumberFormat="1" applyFont="1" applyBorder="1"/>
    <xf numFmtId="165" fontId="29" fillId="0" borderId="0" xfId="0" applyNumberFormat="1" applyFont="1" applyBorder="1"/>
    <xf numFmtId="165" fontId="29" fillId="0" borderId="13" xfId="0" applyNumberFormat="1" applyFont="1" applyBorder="1"/>
    <xf numFmtId="165" fontId="29" fillId="0" borderId="14" xfId="0" applyNumberFormat="1" applyFont="1" applyBorder="1"/>
    <xf numFmtId="165" fontId="28" fillId="0" borderId="15" xfId="0" applyNumberFormat="1" applyFont="1" applyBorder="1"/>
    <xf numFmtId="49" fontId="28" fillId="0" borderId="0" xfId="0" applyNumberFormat="1" applyFont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/>
    <xf numFmtId="39" fontId="8" fillId="0" borderId="0" xfId="28" applyNumberFormat="1" applyFont="1" applyFill="1" applyAlignment="1">
      <alignment horizontal="left" vertical="center"/>
    </xf>
    <xf numFmtId="39" fontId="5" fillId="0" borderId="0" xfId="28" applyNumberFormat="1" applyFont="1" applyFill="1" applyAlignment="1">
      <alignment horizontal="left" vertical="center"/>
    </xf>
    <xf numFmtId="39" fontId="3" fillId="0" borderId="0" xfId="0" applyNumberFormat="1" applyFont="1" applyFill="1" applyAlignment="1">
      <alignment horizontal="left" vertical="center"/>
    </xf>
    <xf numFmtId="39" fontId="32" fillId="0" borderId="0" xfId="28" applyNumberFormat="1" applyFont="1" applyFill="1" applyAlignment="1">
      <alignment horizontal="left" vertical="center"/>
    </xf>
    <xf numFmtId="2" fontId="27" fillId="0" borderId="0" xfId="0" applyNumberFormat="1" applyFont="1"/>
    <xf numFmtId="43" fontId="7" fillId="0" borderId="0" xfId="28" applyFont="1" applyBorder="1" applyAlignment="1">
      <alignment horizontal="left" vertical="top"/>
    </xf>
    <xf numFmtId="0" fontId="26" fillId="0" borderId="0" xfId="0" applyFont="1"/>
    <xf numFmtId="0" fontId="28" fillId="0" borderId="0" xfId="0" applyNumberFormat="1" applyFont="1"/>
    <xf numFmtId="49" fontId="33" fillId="0" borderId="0" xfId="0" applyNumberFormat="1" applyFont="1"/>
    <xf numFmtId="10" fontId="3" fillId="0" borderId="0" xfId="40" applyNumberFormat="1" applyFont="1" applyFill="1" applyAlignment="1">
      <alignment horizontal="center"/>
    </xf>
    <xf numFmtId="167" fontId="3" fillId="0" borderId="0" xfId="40" applyNumberFormat="1" applyFont="1" applyFill="1" applyAlignment="1">
      <alignment horizontal="center"/>
    </xf>
    <xf numFmtId="49" fontId="34" fillId="0" borderId="0" xfId="0" applyNumberFormat="1" applyFont="1"/>
    <xf numFmtId="43" fontId="35" fillId="0" borderId="0" xfId="0" applyNumberFormat="1" applyFont="1"/>
    <xf numFmtId="0" fontId="36" fillId="0" borderId="0" xfId="0" applyFont="1"/>
    <xf numFmtId="49" fontId="37" fillId="0" borderId="0" xfId="0" applyNumberFormat="1" applyFont="1"/>
    <xf numFmtId="0" fontId="36" fillId="33" borderId="0" xfId="0" applyFont="1" applyFill="1"/>
    <xf numFmtId="49" fontId="38" fillId="0" borderId="0" xfId="0" applyNumberFormat="1" applyFont="1"/>
    <xf numFmtId="0" fontId="36" fillId="0" borderId="0" xfId="0" applyFont="1" applyFill="1"/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165" fontId="38" fillId="33" borderId="0" xfId="0" applyNumberFormat="1" applyFont="1" applyFill="1"/>
    <xf numFmtId="165" fontId="38" fillId="0" borderId="0" xfId="0" applyNumberFormat="1" applyFont="1"/>
    <xf numFmtId="0" fontId="38" fillId="0" borderId="0" xfId="0" applyNumberFormat="1" applyFont="1"/>
    <xf numFmtId="166" fontId="29" fillId="0" borderId="0" xfId="0" applyNumberFormat="1" applyFont="1"/>
    <xf numFmtId="166" fontId="29" fillId="0" borderId="12" xfId="0" applyNumberFormat="1" applyFont="1" applyBorder="1"/>
    <xf numFmtId="166" fontId="29" fillId="0" borderId="0" xfId="0" applyNumberFormat="1" applyFont="1" applyBorder="1"/>
    <xf numFmtId="166" fontId="29" fillId="0" borderId="13" xfId="0" applyNumberFormat="1" applyFont="1" applyBorder="1"/>
    <xf numFmtId="166" fontId="29" fillId="0" borderId="14" xfId="0" applyNumberFormat="1" applyFont="1" applyBorder="1"/>
    <xf numFmtId="166" fontId="28" fillId="0" borderId="15" xfId="0" applyNumberFormat="1" applyFont="1" applyBorder="1"/>
    <xf numFmtId="43" fontId="2" fillId="0" borderId="0" xfId="28" applyFont="1" applyFill="1" applyBorder="1"/>
    <xf numFmtId="43" fontId="2" fillId="0" borderId="0" xfId="28" applyFont="1"/>
    <xf numFmtId="43" fontId="35" fillId="0" borderId="0" xfId="28" applyFont="1" applyFill="1"/>
    <xf numFmtId="43" fontId="5" fillId="0" borderId="0" xfId="28" applyFont="1" applyAlignment="1"/>
    <xf numFmtId="0" fontId="5" fillId="0" borderId="0" xfId="28" quotePrefix="1" applyNumberFormat="1" applyFont="1" applyFill="1" applyAlignment="1">
      <alignment horizontal="center" vertical="center" wrapText="1"/>
    </xf>
    <xf numFmtId="43" fontId="0" fillId="34" borderId="0" xfId="0" applyNumberFormat="1" applyFill="1" applyBorder="1"/>
    <xf numFmtId="0" fontId="0" fillId="34" borderId="0" xfId="0" applyFill="1"/>
    <xf numFmtId="43" fontId="2" fillId="34" borderId="0" xfId="28" applyFont="1" applyFill="1"/>
    <xf numFmtId="0" fontId="28" fillId="0" borderId="0" xfId="0" applyFont="1"/>
    <xf numFmtId="43" fontId="5" fillId="0" borderId="0" xfId="28" applyFont="1" applyFill="1"/>
    <xf numFmtId="43" fontId="5" fillId="0" borderId="0" xfId="0" applyNumberFormat="1" applyFont="1" applyFill="1"/>
    <xf numFmtId="49" fontId="29" fillId="0" borderId="0" xfId="0" applyNumberFormat="1" applyFont="1" applyBorder="1"/>
    <xf numFmtId="164" fontId="8" fillId="36" borderId="0" xfId="0" quotePrefix="1" applyNumberFormat="1" applyFont="1" applyFill="1" applyAlignment="1">
      <alignment horizontal="center"/>
    </xf>
    <xf numFmtId="39" fontId="5" fillId="36" borderId="0" xfId="28" applyNumberFormat="1" applyFont="1" applyFill="1"/>
    <xf numFmtId="39" fontId="5" fillId="36" borderId="0" xfId="0" applyNumberFormat="1" applyFont="1" applyFill="1"/>
    <xf numFmtId="39" fontId="5" fillId="36" borderId="0" xfId="0" applyNumberFormat="1" applyFont="1" applyFill="1" applyBorder="1"/>
    <xf numFmtId="43" fontId="5" fillId="0" borderId="0" xfId="0" applyNumberFormat="1" applyFont="1" applyFill="1" applyAlignment="1">
      <alignment horizontal="center"/>
    </xf>
    <xf numFmtId="43" fontId="5" fillId="0" borderId="0" xfId="28" applyFont="1" applyAlignment="1">
      <alignment horizontal="center"/>
    </xf>
    <xf numFmtId="39" fontId="8" fillId="36" borderId="0" xfId="28" applyNumberFormat="1" applyFont="1" applyFill="1" applyBorder="1" applyAlignment="1">
      <alignment horizontal="center"/>
    </xf>
    <xf numFmtId="39" fontId="5" fillId="36" borderId="0" xfId="28" applyNumberFormat="1" applyFont="1" applyFill="1" applyBorder="1" applyAlignment="1">
      <alignment horizontal="center"/>
    </xf>
    <xf numFmtId="39" fontId="5" fillId="36" borderId="0" xfId="0" applyNumberFormat="1" applyFont="1" applyFill="1" applyBorder="1" applyAlignment="1">
      <alignment horizontal="center"/>
    </xf>
    <xf numFmtId="39" fontId="6" fillId="36" borderId="0" xfId="0" applyNumberFormat="1" applyFont="1" applyFill="1" applyBorder="1"/>
    <xf numFmtId="38" fontId="2" fillId="0" borderId="0" xfId="0" applyNumberFormat="1" applyFont="1" applyFill="1" applyBorder="1"/>
    <xf numFmtId="39" fontId="2" fillId="0" borderId="0" xfId="28" applyNumberFormat="1" applyFont="1" applyFill="1" applyBorder="1"/>
    <xf numFmtId="43" fontId="7" fillId="0" borderId="0" xfId="0" applyNumberFormat="1" applyFont="1" applyFill="1" applyBorder="1"/>
    <xf numFmtId="43" fontId="7" fillId="34" borderId="0" xfId="0" applyNumberFormat="1" applyFont="1" applyFill="1" applyBorder="1"/>
    <xf numFmtId="165" fontId="29" fillId="35" borderId="0" xfId="0" applyNumberFormat="1" applyFont="1" applyFill="1"/>
    <xf numFmtId="38" fontId="2" fillId="0" borderId="0" xfId="0" quotePrefix="1" applyNumberFormat="1" applyFont="1" applyFill="1" applyAlignment="1">
      <alignment horizontal="center"/>
    </xf>
    <xf numFmtId="49" fontId="39" fillId="0" borderId="0" xfId="0" applyNumberFormat="1" applyFont="1" applyAlignment="1">
      <alignment horizontal="centerContinuous"/>
    </xf>
    <xf numFmtId="49" fontId="28" fillId="0" borderId="0" xfId="0" applyNumberFormat="1" applyFont="1" applyAlignment="1">
      <alignment horizontal="centerContinuous"/>
    </xf>
    <xf numFmtId="49" fontId="0" fillId="0" borderId="0" xfId="0" applyNumberFormat="1"/>
    <xf numFmtId="49" fontId="28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centerContinuous"/>
    </xf>
    <xf numFmtId="168" fontId="28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Continuous"/>
    </xf>
    <xf numFmtId="4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43" fontId="5" fillId="0" borderId="0" xfId="0" applyNumberFormat="1" applyFont="1" applyFill="1" applyAlignment="1">
      <alignment horizontal="center"/>
    </xf>
    <xf numFmtId="39" fontId="8" fillId="0" borderId="0" xfId="28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6000000}"/>
    <cellStyle name="Normal 2 2" xfId="44" xr:uid="{00000000-0005-0000-0000-000027000000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4" style="4" customWidth="1"/>
    <col min="3" max="3" width="18.140625" style="12" customWidth="1"/>
    <col min="4" max="4" width="6.5703125" style="17" customWidth="1"/>
    <col min="5" max="5" width="18.140625" style="12" customWidth="1"/>
    <col min="6" max="6" width="4.7109375" style="17" customWidth="1"/>
    <col min="7" max="7" width="14.28515625" style="17" bestFit="1" customWidth="1"/>
    <col min="8" max="8" width="11.5703125" style="4" bestFit="1" customWidth="1"/>
    <col min="9" max="9" width="13.28515625" style="43" bestFit="1" customWidth="1"/>
    <col min="10" max="10" width="10.28515625" style="43" bestFit="1" customWidth="1"/>
    <col min="11" max="257" width="9.28515625" style="43"/>
    <col min="258" max="258" width="52.28515625" style="43" customWidth="1"/>
    <col min="259" max="259" width="15.42578125" style="43" customWidth="1"/>
    <col min="260" max="260" width="9.28515625" style="43"/>
    <col min="261" max="261" width="15.7109375" style="43" customWidth="1"/>
    <col min="262" max="262" width="9.28515625" style="43"/>
    <col min="263" max="263" width="14.42578125" style="43" customWidth="1"/>
    <col min="264" max="264" width="11.5703125" style="43" bestFit="1" customWidth="1"/>
    <col min="265" max="513" width="9.28515625" style="43"/>
    <col min="514" max="514" width="52.28515625" style="43" customWidth="1"/>
    <col min="515" max="515" width="15.42578125" style="43" customWidth="1"/>
    <col min="516" max="516" width="9.28515625" style="43"/>
    <col min="517" max="517" width="15.7109375" style="43" customWidth="1"/>
    <col min="518" max="518" width="9.28515625" style="43"/>
    <col min="519" max="519" width="14.42578125" style="43" customWidth="1"/>
    <col min="520" max="520" width="11.5703125" style="43" bestFit="1" customWidth="1"/>
    <col min="521" max="769" width="9.28515625" style="43"/>
    <col min="770" max="770" width="52.28515625" style="43" customWidth="1"/>
    <col min="771" max="771" width="15.42578125" style="43" customWidth="1"/>
    <col min="772" max="772" width="9.28515625" style="43"/>
    <col min="773" max="773" width="15.7109375" style="43" customWidth="1"/>
    <col min="774" max="774" width="9.28515625" style="43"/>
    <col min="775" max="775" width="14.42578125" style="43" customWidth="1"/>
    <col min="776" max="776" width="11.5703125" style="43" bestFit="1" customWidth="1"/>
    <col min="777" max="1025" width="9.28515625" style="43"/>
    <col min="1026" max="1026" width="52.28515625" style="43" customWidth="1"/>
    <col min="1027" max="1027" width="15.42578125" style="43" customWidth="1"/>
    <col min="1028" max="1028" width="9.28515625" style="43"/>
    <col min="1029" max="1029" width="15.7109375" style="43" customWidth="1"/>
    <col min="1030" max="1030" width="9.28515625" style="43"/>
    <col min="1031" max="1031" width="14.42578125" style="43" customWidth="1"/>
    <col min="1032" max="1032" width="11.5703125" style="43" bestFit="1" customWidth="1"/>
    <col min="1033" max="1281" width="9.28515625" style="43"/>
    <col min="1282" max="1282" width="52.28515625" style="43" customWidth="1"/>
    <col min="1283" max="1283" width="15.42578125" style="43" customWidth="1"/>
    <col min="1284" max="1284" width="9.28515625" style="43"/>
    <col min="1285" max="1285" width="15.7109375" style="43" customWidth="1"/>
    <col min="1286" max="1286" width="9.28515625" style="43"/>
    <col min="1287" max="1287" width="14.42578125" style="43" customWidth="1"/>
    <col min="1288" max="1288" width="11.5703125" style="43" bestFit="1" customWidth="1"/>
    <col min="1289" max="1537" width="9.28515625" style="43"/>
    <col min="1538" max="1538" width="52.28515625" style="43" customWidth="1"/>
    <col min="1539" max="1539" width="15.42578125" style="43" customWidth="1"/>
    <col min="1540" max="1540" width="9.28515625" style="43"/>
    <col min="1541" max="1541" width="15.7109375" style="43" customWidth="1"/>
    <col min="1542" max="1542" width="9.28515625" style="43"/>
    <col min="1543" max="1543" width="14.42578125" style="43" customWidth="1"/>
    <col min="1544" max="1544" width="11.5703125" style="43" bestFit="1" customWidth="1"/>
    <col min="1545" max="1793" width="9.28515625" style="43"/>
    <col min="1794" max="1794" width="52.28515625" style="43" customWidth="1"/>
    <col min="1795" max="1795" width="15.42578125" style="43" customWidth="1"/>
    <col min="1796" max="1796" width="9.28515625" style="43"/>
    <col min="1797" max="1797" width="15.7109375" style="43" customWidth="1"/>
    <col min="1798" max="1798" width="9.28515625" style="43"/>
    <col min="1799" max="1799" width="14.42578125" style="43" customWidth="1"/>
    <col min="1800" max="1800" width="11.5703125" style="43" bestFit="1" customWidth="1"/>
    <col min="1801" max="2049" width="9.28515625" style="43"/>
    <col min="2050" max="2050" width="52.28515625" style="43" customWidth="1"/>
    <col min="2051" max="2051" width="15.42578125" style="43" customWidth="1"/>
    <col min="2052" max="2052" width="9.28515625" style="43"/>
    <col min="2053" max="2053" width="15.7109375" style="43" customWidth="1"/>
    <col min="2054" max="2054" width="9.28515625" style="43"/>
    <col min="2055" max="2055" width="14.42578125" style="43" customWidth="1"/>
    <col min="2056" max="2056" width="11.5703125" style="43" bestFit="1" customWidth="1"/>
    <col min="2057" max="2305" width="9.28515625" style="43"/>
    <col min="2306" max="2306" width="52.28515625" style="43" customWidth="1"/>
    <col min="2307" max="2307" width="15.42578125" style="43" customWidth="1"/>
    <col min="2308" max="2308" width="9.28515625" style="43"/>
    <col min="2309" max="2309" width="15.7109375" style="43" customWidth="1"/>
    <col min="2310" max="2310" width="9.28515625" style="43"/>
    <col min="2311" max="2311" width="14.42578125" style="43" customWidth="1"/>
    <col min="2312" max="2312" width="11.5703125" style="43" bestFit="1" customWidth="1"/>
    <col min="2313" max="2561" width="9.28515625" style="43"/>
    <col min="2562" max="2562" width="52.28515625" style="43" customWidth="1"/>
    <col min="2563" max="2563" width="15.42578125" style="43" customWidth="1"/>
    <col min="2564" max="2564" width="9.28515625" style="43"/>
    <col min="2565" max="2565" width="15.7109375" style="43" customWidth="1"/>
    <col min="2566" max="2566" width="9.28515625" style="43"/>
    <col min="2567" max="2567" width="14.42578125" style="43" customWidth="1"/>
    <col min="2568" max="2568" width="11.5703125" style="43" bestFit="1" customWidth="1"/>
    <col min="2569" max="2817" width="9.28515625" style="43"/>
    <col min="2818" max="2818" width="52.28515625" style="43" customWidth="1"/>
    <col min="2819" max="2819" width="15.42578125" style="43" customWidth="1"/>
    <col min="2820" max="2820" width="9.28515625" style="43"/>
    <col min="2821" max="2821" width="15.7109375" style="43" customWidth="1"/>
    <col min="2822" max="2822" width="9.28515625" style="43"/>
    <col min="2823" max="2823" width="14.42578125" style="43" customWidth="1"/>
    <col min="2824" max="2824" width="11.5703125" style="43" bestFit="1" customWidth="1"/>
    <col min="2825" max="3073" width="9.28515625" style="43"/>
    <col min="3074" max="3074" width="52.28515625" style="43" customWidth="1"/>
    <col min="3075" max="3075" width="15.42578125" style="43" customWidth="1"/>
    <col min="3076" max="3076" width="9.28515625" style="43"/>
    <col min="3077" max="3077" width="15.7109375" style="43" customWidth="1"/>
    <col min="3078" max="3078" width="9.28515625" style="43"/>
    <col min="3079" max="3079" width="14.42578125" style="43" customWidth="1"/>
    <col min="3080" max="3080" width="11.5703125" style="43" bestFit="1" customWidth="1"/>
    <col min="3081" max="3329" width="9.28515625" style="43"/>
    <col min="3330" max="3330" width="52.28515625" style="43" customWidth="1"/>
    <col min="3331" max="3331" width="15.42578125" style="43" customWidth="1"/>
    <col min="3332" max="3332" width="9.28515625" style="43"/>
    <col min="3333" max="3333" width="15.7109375" style="43" customWidth="1"/>
    <col min="3334" max="3334" width="9.28515625" style="43"/>
    <col min="3335" max="3335" width="14.42578125" style="43" customWidth="1"/>
    <col min="3336" max="3336" width="11.5703125" style="43" bestFit="1" customWidth="1"/>
    <col min="3337" max="3585" width="9.28515625" style="43"/>
    <col min="3586" max="3586" width="52.28515625" style="43" customWidth="1"/>
    <col min="3587" max="3587" width="15.42578125" style="43" customWidth="1"/>
    <col min="3588" max="3588" width="9.28515625" style="43"/>
    <col min="3589" max="3589" width="15.7109375" style="43" customWidth="1"/>
    <col min="3590" max="3590" width="9.28515625" style="43"/>
    <col min="3591" max="3591" width="14.42578125" style="43" customWidth="1"/>
    <col min="3592" max="3592" width="11.5703125" style="43" bestFit="1" customWidth="1"/>
    <col min="3593" max="3841" width="9.28515625" style="43"/>
    <col min="3842" max="3842" width="52.28515625" style="43" customWidth="1"/>
    <col min="3843" max="3843" width="15.42578125" style="43" customWidth="1"/>
    <col min="3844" max="3844" width="9.28515625" style="43"/>
    <col min="3845" max="3845" width="15.7109375" style="43" customWidth="1"/>
    <col min="3846" max="3846" width="9.28515625" style="43"/>
    <col min="3847" max="3847" width="14.42578125" style="43" customWidth="1"/>
    <col min="3848" max="3848" width="11.5703125" style="43" bestFit="1" customWidth="1"/>
    <col min="3849" max="4097" width="9.28515625" style="43"/>
    <col min="4098" max="4098" width="52.28515625" style="43" customWidth="1"/>
    <col min="4099" max="4099" width="15.42578125" style="43" customWidth="1"/>
    <col min="4100" max="4100" width="9.28515625" style="43"/>
    <col min="4101" max="4101" width="15.7109375" style="43" customWidth="1"/>
    <col min="4102" max="4102" width="9.28515625" style="43"/>
    <col min="4103" max="4103" width="14.42578125" style="43" customWidth="1"/>
    <col min="4104" max="4104" width="11.5703125" style="43" bestFit="1" customWidth="1"/>
    <col min="4105" max="4353" width="9.28515625" style="43"/>
    <col min="4354" max="4354" width="52.28515625" style="43" customWidth="1"/>
    <col min="4355" max="4355" width="15.42578125" style="43" customWidth="1"/>
    <col min="4356" max="4356" width="9.28515625" style="43"/>
    <col min="4357" max="4357" width="15.7109375" style="43" customWidth="1"/>
    <col min="4358" max="4358" width="9.28515625" style="43"/>
    <col min="4359" max="4359" width="14.42578125" style="43" customWidth="1"/>
    <col min="4360" max="4360" width="11.5703125" style="43" bestFit="1" customWidth="1"/>
    <col min="4361" max="4609" width="9.28515625" style="43"/>
    <col min="4610" max="4610" width="52.28515625" style="43" customWidth="1"/>
    <col min="4611" max="4611" width="15.42578125" style="43" customWidth="1"/>
    <col min="4612" max="4612" width="9.28515625" style="43"/>
    <col min="4613" max="4613" width="15.7109375" style="43" customWidth="1"/>
    <col min="4614" max="4614" width="9.28515625" style="43"/>
    <col min="4615" max="4615" width="14.42578125" style="43" customWidth="1"/>
    <col min="4616" max="4616" width="11.5703125" style="43" bestFit="1" customWidth="1"/>
    <col min="4617" max="4865" width="9.28515625" style="43"/>
    <col min="4866" max="4866" width="52.28515625" style="43" customWidth="1"/>
    <col min="4867" max="4867" width="15.42578125" style="43" customWidth="1"/>
    <col min="4868" max="4868" width="9.28515625" style="43"/>
    <col min="4869" max="4869" width="15.7109375" style="43" customWidth="1"/>
    <col min="4870" max="4870" width="9.28515625" style="43"/>
    <col min="4871" max="4871" width="14.42578125" style="43" customWidth="1"/>
    <col min="4872" max="4872" width="11.5703125" style="43" bestFit="1" customWidth="1"/>
    <col min="4873" max="5121" width="9.28515625" style="43"/>
    <col min="5122" max="5122" width="52.28515625" style="43" customWidth="1"/>
    <col min="5123" max="5123" width="15.42578125" style="43" customWidth="1"/>
    <col min="5124" max="5124" width="9.28515625" style="43"/>
    <col min="5125" max="5125" width="15.7109375" style="43" customWidth="1"/>
    <col min="5126" max="5126" width="9.28515625" style="43"/>
    <col min="5127" max="5127" width="14.42578125" style="43" customWidth="1"/>
    <col min="5128" max="5128" width="11.5703125" style="43" bestFit="1" customWidth="1"/>
    <col min="5129" max="5377" width="9.28515625" style="43"/>
    <col min="5378" max="5378" width="52.28515625" style="43" customWidth="1"/>
    <col min="5379" max="5379" width="15.42578125" style="43" customWidth="1"/>
    <col min="5380" max="5380" width="9.28515625" style="43"/>
    <col min="5381" max="5381" width="15.7109375" style="43" customWidth="1"/>
    <col min="5382" max="5382" width="9.28515625" style="43"/>
    <col min="5383" max="5383" width="14.42578125" style="43" customWidth="1"/>
    <col min="5384" max="5384" width="11.5703125" style="43" bestFit="1" customWidth="1"/>
    <col min="5385" max="5633" width="9.28515625" style="43"/>
    <col min="5634" max="5634" width="52.28515625" style="43" customWidth="1"/>
    <col min="5635" max="5635" width="15.42578125" style="43" customWidth="1"/>
    <col min="5636" max="5636" width="9.28515625" style="43"/>
    <col min="5637" max="5637" width="15.7109375" style="43" customWidth="1"/>
    <col min="5638" max="5638" width="9.28515625" style="43"/>
    <col min="5639" max="5639" width="14.42578125" style="43" customWidth="1"/>
    <col min="5640" max="5640" width="11.5703125" style="43" bestFit="1" customWidth="1"/>
    <col min="5641" max="5889" width="9.28515625" style="43"/>
    <col min="5890" max="5890" width="52.28515625" style="43" customWidth="1"/>
    <col min="5891" max="5891" width="15.42578125" style="43" customWidth="1"/>
    <col min="5892" max="5892" width="9.28515625" style="43"/>
    <col min="5893" max="5893" width="15.7109375" style="43" customWidth="1"/>
    <col min="5894" max="5894" width="9.28515625" style="43"/>
    <col min="5895" max="5895" width="14.42578125" style="43" customWidth="1"/>
    <col min="5896" max="5896" width="11.5703125" style="43" bestFit="1" customWidth="1"/>
    <col min="5897" max="6145" width="9.28515625" style="43"/>
    <col min="6146" max="6146" width="52.28515625" style="43" customWidth="1"/>
    <col min="6147" max="6147" width="15.42578125" style="43" customWidth="1"/>
    <col min="6148" max="6148" width="9.28515625" style="43"/>
    <col min="6149" max="6149" width="15.7109375" style="43" customWidth="1"/>
    <col min="6150" max="6150" width="9.28515625" style="43"/>
    <col min="6151" max="6151" width="14.42578125" style="43" customWidth="1"/>
    <col min="6152" max="6152" width="11.5703125" style="43" bestFit="1" customWidth="1"/>
    <col min="6153" max="6401" width="9.28515625" style="43"/>
    <col min="6402" max="6402" width="52.28515625" style="43" customWidth="1"/>
    <col min="6403" max="6403" width="15.42578125" style="43" customWidth="1"/>
    <col min="6404" max="6404" width="9.28515625" style="43"/>
    <col min="6405" max="6405" width="15.7109375" style="43" customWidth="1"/>
    <col min="6406" max="6406" width="9.28515625" style="43"/>
    <col min="6407" max="6407" width="14.42578125" style="43" customWidth="1"/>
    <col min="6408" max="6408" width="11.5703125" style="43" bestFit="1" customWidth="1"/>
    <col min="6409" max="6657" width="9.28515625" style="43"/>
    <col min="6658" max="6658" width="52.28515625" style="43" customWidth="1"/>
    <col min="6659" max="6659" width="15.42578125" style="43" customWidth="1"/>
    <col min="6660" max="6660" width="9.28515625" style="43"/>
    <col min="6661" max="6661" width="15.7109375" style="43" customWidth="1"/>
    <col min="6662" max="6662" width="9.28515625" style="43"/>
    <col min="6663" max="6663" width="14.42578125" style="43" customWidth="1"/>
    <col min="6664" max="6664" width="11.5703125" style="43" bestFit="1" customWidth="1"/>
    <col min="6665" max="6913" width="9.28515625" style="43"/>
    <col min="6914" max="6914" width="52.28515625" style="43" customWidth="1"/>
    <col min="6915" max="6915" width="15.42578125" style="43" customWidth="1"/>
    <col min="6916" max="6916" width="9.28515625" style="43"/>
    <col min="6917" max="6917" width="15.7109375" style="43" customWidth="1"/>
    <col min="6918" max="6918" width="9.28515625" style="43"/>
    <col min="6919" max="6919" width="14.42578125" style="43" customWidth="1"/>
    <col min="6920" max="6920" width="11.5703125" style="43" bestFit="1" customWidth="1"/>
    <col min="6921" max="7169" width="9.28515625" style="43"/>
    <col min="7170" max="7170" width="52.28515625" style="43" customWidth="1"/>
    <col min="7171" max="7171" width="15.42578125" style="43" customWidth="1"/>
    <col min="7172" max="7172" width="9.28515625" style="43"/>
    <col min="7173" max="7173" width="15.7109375" style="43" customWidth="1"/>
    <col min="7174" max="7174" width="9.28515625" style="43"/>
    <col min="7175" max="7175" width="14.42578125" style="43" customWidth="1"/>
    <col min="7176" max="7176" width="11.5703125" style="43" bestFit="1" customWidth="1"/>
    <col min="7177" max="7425" width="9.28515625" style="43"/>
    <col min="7426" max="7426" width="52.28515625" style="43" customWidth="1"/>
    <col min="7427" max="7427" width="15.42578125" style="43" customWidth="1"/>
    <col min="7428" max="7428" width="9.28515625" style="43"/>
    <col min="7429" max="7429" width="15.7109375" style="43" customWidth="1"/>
    <col min="7430" max="7430" width="9.28515625" style="43"/>
    <col min="7431" max="7431" width="14.42578125" style="43" customWidth="1"/>
    <col min="7432" max="7432" width="11.5703125" style="43" bestFit="1" customWidth="1"/>
    <col min="7433" max="7681" width="9.28515625" style="43"/>
    <col min="7682" max="7682" width="52.28515625" style="43" customWidth="1"/>
    <col min="7683" max="7683" width="15.42578125" style="43" customWidth="1"/>
    <col min="7684" max="7684" width="9.28515625" style="43"/>
    <col min="7685" max="7685" width="15.7109375" style="43" customWidth="1"/>
    <col min="7686" max="7686" width="9.28515625" style="43"/>
    <col min="7687" max="7687" width="14.42578125" style="43" customWidth="1"/>
    <col min="7688" max="7688" width="11.5703125" style="43" bestFit="1" customWidth="1"/>
    <col min="7689" max="7937" width="9.28515625" style="43"/>
    <col min="7938" max="7938" width="52.28515625" style="43" customWidth="1"/>
    <col min="7939" max="7939" width="15.42578125" style="43" customWidth="1"/>
    <col min="7940" max="7940" width="9.28515625" style="43"/>
    <col min="7941" max="7941" width="15.7109375" style="43" customWidth="1"/>
    <col min="7942" max="7942" width="9.28515625" style="43"/>
    <col min="7943" max="7943" width="14.42578125" style="43" customWidth="1"/>
    <col min="7944" max="7944" width="11.5703125" style="43" bestFit="1" customWidth="1"/>
    <col min="7945" max="8193" width="9.28515625" style="43"/>
    <col min="8194" max="8194" width="52.28515625" style="43" customWidth="1"/>
    <col min="8195" max="8195" width="15.42578125" style="43" customWidth="1"/>
    <col min="8196" max="8196" width="9.28515625" style="43"/>
    <col min="8197" max="8197" width="15.7109375" style="43" customWidth="1"/>
    <col min="8198" max="8198" width="9.28515625" style="43"/>
    <col min="8199" max="8199" width="14.42578125" style="43" customWidth="1"/>
    <col min="8200" max="8200" width="11.5703125" style="43" bestFit="1" customWidth="1"/>
    <col min="8201" max="8449" width="9.28515625" style="43"/>
    <col min="8450" max="8450" width="52.28515625" style="43" customWidth="1"/>
    <col min="8451" max="8451" width="15.42578125" style="43" customWidth="1"/>
    <col min="8452" max="8452" width="9.28515625" style="43"/>
    <col min="8453" max="8453" width="15.7109375" style="43" customWidth="1"/>
    <col min="8454" max="8454" width="9.28515625" style="43"/>
    <col min="8455" max="8455" width="14.42578125" style="43" customWidth="1"/>
    <col min="8456" max="8456" width="11.5703125" style="43" bestFit="1" customWidth="1"/>
    <col min="8457" max="8705" width="9.28515625" style="43"/>
    <col min="8706" max="8706" width="52.28515625" style="43" customWidth="1"/>
    <col min="8707" max="8707" width="15.42578125" style="43" customWidth="1"/>
    <col min="8708" max="8708" width="9.28515625" style="43"/>
    <col min="8709" max="8709" width="15.7109375" style="43" customWidth="1"/>
    <col min="8710" max="8710" width="9.28515625" style="43"/>
    <col min="8711" max="8711" width="14.42578125" style="43" customWidth="1"/>
    <col min="8712" max="8712" width="11.5703125" style="43" bestFit="1" customWidth="1"/>
    <col min="8713" max="8961" width="9.28515625" style="43"/>
    <col min="8962" max="8962" width="52.28515625" style="43" customWidth="1"/>
    <col min="8963" max="8963" width="15.42578125" style="43" customWidth="1"/>
    <col min="8964" max="8964" width="9.28515625" style="43"/>
    <col min="8965" max="8965" width="15.7109375" style="43" customWidth="1"/>
    <col min="8966" max="8966" width="9.28515625" style="43"/>
    <col min="8967" max="8967" width="14.42578125" style="43" customWidth="1"/>
    <col min="8968" max="8968" width="11.5703125" style="43" bestFit="1" customWidth="1"/>
    <col min="8969" max="9217" width="9.28515625" style="43"/>
    <col min="9218" max="9218" width="52.28515625" style="43" customWidth="1"/>
    <col min="9219" max="9219" width="15.42578125" style="43" customWidth="1"/>
    <col min="9220" max="9220" width="9.28515625" style="43"/>
    <col min="9221" max="9221" width="15.7109375" style="43" customWidth="1"/>
    <col min="9222" max="9222" width="9.28515625" style="43"/>
    <col min="9223" max="9223" width="14.42578125" style="43" customWidth="1"/>
    <col min="9224" max="9224" width="11.5703125" style="43" bestFit="1" customWidth="1"/>
    <col min="9225" max="9473" width="9.28515625" style="43"/>
    <col min="9474" max="9474" width="52.28515625" style="43" customWidth="1"/>
    <col min="9475" max="9475" width="15.42578125" style="43" customWidth="1"/>
    <col min="9476" max="9476" width="9.28515625" style="43"/>
    <col min="9477" max="9477" width="15.7109375" style="43" customWidth="1"/>
    <col min="9478" max="9478" width="9.28515625" style="43"/>
    <col min="9479" max="9479" width="14.42578125" style="43" customWidth="1"/>
    <col min="9480" max="9480" width="11.5703125" style="43" bestFit="1" customWidth="1"/>
    <col min="9481" max="9729" width="9.28515625" style="43"/>
    <col min="9730" max="9730" width="52.28515625" style="43" customWidth="1"/>
    <col min="9731" max="9731" width="15.42578125" style="43" customWidth="1"/>
    <col min="9732" max="9732" width="9.28515625" style="43"/>
    <col min="9733" max="9733" width="15.7109375" style="43" customWidth="1"/>
    <col min="9734" max="9734" width="9.28515625" style="43"/>
    <col min="9735" max="9735" width="14.42578125" style="43" customWidth="1"/>
    <col min="9736" max="9736" width="11.5703125" style="43" bestFit="1" customWidth="1"/>
    <col min="9737" max="9985" width="9.28515625" style="43"/>
    <col min="9986" max="9986" width="52.28515625" style="43" customWidth="1"/>
    <col min="9987" max="9987" width="15.42578125" style="43" customWidth="1"/>
    <col min="9988" max="9988" width="9.28515625" style="43"/>
    <col min="9989" max="9989" width="15.7109375" style="43" customWidth="1"/>
    <col min="9990" max="9990" width="9.28515625" style="43"/>
    <col min="9991" max="9991" width="14.42578125" style="43" customWidth="1"/>
    <col min="9992" max="9992" width="11.5703125" style="43" bestFit="1" customWidth="1"/>
    <col min="9993" max="10241" width="9.28515625" style="43"/>
    <col min="10242" max="10242" width="52.28515625" style="43" customWidth="1"/>
    <col min="10243" max="10243" width="15.42578125" style="43" customWidth="1"/>
    <col min="10244" max="10244" width="9.28515625" style="43"/>
    <col min="10245" max="10245" width="15.7109375" style="43" customWidth="1"/>
    <col min="10246" max="10246" width="9.28515625" style="43"/>
    <col min="10247" max="10247" width="14.42578125" style="43" customWidth="1"/>
    <col min="10248" max="10248" width="11.5703125" style="43" bestFit="1" customWidth="1"/>
    <col min="10249" max="10497" width="9.28515625" style="43"/>
    <col min="10498" max="10498" width="52.28515625" style="43" customWidth="1"/>
    <col min="10499" max="10499" width="15.42578125" style="43" customWidth="1"/>
    <col min="10500" max="10500" width="9.28515625" style="43"/>
    <col min="10501" max="10501" width="15.7109375" style="43" customWidth="1"/>
    <col min="10502" max="10502" width="9.28515625" style="43"/>
    <col min="10503" max="10503" width="14.42578125" style="43" customWidth="1"/>
    <col min="10504" max="10504" width="11.5703125" style="43" bestFit="1" customWidth="1"/>
    <col min="10505" max="10753" width="9.28515625" style="43"/>
    <col min="10754" max="10754" width="52.28515625" style="43" customWidth="1"/>
    <col min="10755" max="10755" width="15.42578125" style="43" customWidth="1"/>
    <col min="10756" max="10756" width="9.28515625" style="43"/>
    <col min="10757" max="10757" width="15.7109375" style="43" customWidth="1"/>
    <col min="10758" max="10758" width="9.28515625" style="43"/>
    <col min="10759" max="10759" width="14.42578125" style="43" customWidth="1"/>
    <col min="10760" max="10760" width="11.5703125" style="43" bestFit="1" customWidth="1"/>
    <col min="10761" max="11009" width="9.28515625" style="43"/>
    <col min="11010" max="11010" width="52.28515625" style="43" customWidth="1"/>
    <col min="11011" max="11011" width="15.42578125" style="43" customWidth="1"/>
    <col min="11012" max="11012" width="9.28515625" style="43"/>
    <col min="11013" max="11013" width="15.7109375" style="43" customWidth="1"/>
    <col min="11014" max="11014" width="9.28515625" style="43"/>
    <col min="11015" max="11015" width="14.42578125" style="43" customWidth="1"/>
    <col min="11016" max="11016" width="11.5703125" style="43" bestFit="1" customWidth="1"/>
    <col min="11017" max="11265" width="9.28515625" style="43"/>
    <col min="11266" max="11266" width="52.28515625" style="43" customWidth="1"/>
    <col min="11267" max="11267" width="15.42578125" style="43" customWidth="1"/>
    <col min="11268" max="11268" width="9.28515625" style="43"/>
    <col min="11269" max="11269" width="15.7109375" style="43" customWidth="1"/>
    <col min="11270" max="11270" width="9.28515625" style="43"/>
    <col min="11271" max="11271" width="14.42578125" style="43" customWidth="1"/>
    <col min="11272" max="11272" width="11.5703125" style="43" bestFit="1" customWidth="1"/>
    <col min="11273" max="11521" width="9.28515625" style="43"/>
    <col min="11522" max="11522" width="52.28515625" style="43" customWidth="1"/>
    <col min="11523" max="11523" width="15.42578125" style="43" customWidth="1"/>
    <col min="11524" max="11524" width="9.28515625" style="43"/>
    <col min="11525" max="11525" width="15.7109375" style="43" customWidth="1"/>
    <col min="11526" max="11526" width="9.28515625" style="43"/>
    <col min="11527" max="11527" width="14.42578125" style="43" customWidth="1"/>
    <col min="11528" max="11528" width="11.5703125" style="43" bestFit="1" customWidth="1"/>
    <col min="11529" max="11777" width="9.28515625" style="43"/>
    <col min="11778" max="11778" width="52.28515625" style="43" customWidth="1"/>
    <col min="11779" max="11779" width="15.42578125" style="43" customWidth="1"/>
    <col min="11780" max="11780" width="9.28515625" style="43"/>
    <col min="11781" max="11781" width="15.7109375" style="43" customWidth="1"/>
    <col min="11782" max="11782" width="9.28515625" style="43"/>
    <col min="11783" max="11783" width="14.42578125" style="43" customWidth="1"/>
    <col min="11784" max="11784" width="11.5703125" style="43" bestFit="1" customWidth="1"/>
    <col min="11785" max="12033" width="9.28515625" style="43"/>
    <col min="12034" max="12034" width="52.28515625" style="43" customWidth="1"/>
    <col min="12035" max="12035" width="15.42578125" style="43" customWidth="1"/>
    <col min="12036" max="12036" width="9.28515625" style="43"/>
    <col min="12037" max="12037" width="15.7109375" style="43" customWidth="1"/>
    <col min="12038" max="12038" width="9.28515625" style="43"/>
    <col min="12039" max="12039" width="14.42578125" style="43" customWidth="1"/>
    <col min="12040" max="12040" width="11.5703125" style="43" bestFit="1" customWidth="1"/>
    <col min="12041" max="12289" width="9.28515625" style="43"/>
    <col min="12290" max="12290" width="52.28515625" style="43" customWidth="1"/>
    <col min="12291" max="12291" width="15.42578125" style="43" customWidth="1"/>
    <col min="12292" max="12292" width="9.28515625" style="43"/>
    <col min="12293" max="12293" width="15.7109375" style="43" customWidth="1"/>
    <col min="12294" max="12294" width="9.28515625" style="43"/>
    <col min="12295" max="12295" width="14.42578125" style="43" customWidth="1"/>
    <col min="12296" max="12296" width="11.5703125" style="43" bestFit="1" customWidth="1"/>
    <col min="12297" max="12545" width="9.28515625" style="43"/>
    <col min="12546" max="12546" width="52.28515625" style="43" customWidth="1"/>
    <col min="12547" max="12547" width="15.42578125" style="43" customWidth="1"/>
    <col min="12548" max="12548" width="9.28515625" style="43"/>
    <col min="12549" max="12549" width="15.7109375" style="43" customWidth="1"/>
    <col min="12550" max="12550" width="9.28515625" style="43"/>
    <col min="12551" max="12551" width="14.42578125" style="43" customWidth="1"/>
    <col min="12552" max="12552" width="11.5703125" style="43" bestFit="1" customWidth="1"/>
    <col min="12553" max="12801" width="9.28515625" style="43"/>
    <col min="12802" max="12802" width="52.28515625" style="43" customWidth="1"/>
    <col min="12803" max="12803" width="15.42578125" style="43" customWidth="1"/>
    <col min="12804" max="12804" width="9.28515625" style="43"/>
    <col min="12805" max="12805" width="15.7109375" style="43" customWidth="1"/>
    <col min="12806" max="12806" width="9.28515625" style="43"/>
    <col min="12807" max="12807" width="14.42578125" style="43" customWidth="1"/>
    <col min="12808" max="12808" width="11.5703125" style="43" bestFit="1" customWidth="1"/>
    <col min="12809" max="13057" width="9.28515625" style="43"/>
    <col min="13058" max="13058" width="52.28515625" style="43" customWidth="1"/>
    <col min="13059" max="13059" width="15.42578125" style="43" customWidth="1"/>
    <col min="13060" max="13060" width="9.28515625" style="43"/>
    <col min="13061" max="13061" width="15.7109375" style="43" customWidth="1"/>
    <col min="13062" max="13062" width="9.28515625" style="43"/>
    <col min="13063" max="13063" width="14.42578125" style="43" customWidth="1"/>
    <col min="13064" max="13064" width="11.5703125" style="43" bestFit="1" customWidth="1"/>
    <col min="13065" max="13313" width="9.28515625" style="43"/>
    <col min="13314" max="13314" width="52.28515625" style="43" customWidth="1"/>
    <col min="13315" max="13315" width="15.42578125" style="43" customWidth="1"/>
    <col min="13316" max="13316" width="9.28515625" style="43"/>
    <col min="13317" max="13317" width="15.7109375" style="43" customWidth="1"/>
    <col min="13318" max="13318" width="9.28515625" style="43"/>
    <col min="13319" max="13319" width="14.42578125" style="43" customWidth="1"/>
    <col min="13320" max="13320" width="11.5703125" style="43" bestFit="1" customWidth="1"/>
    <col min="13321" max="13569" width="9.28515625" style="43"/>
    <col min="13570" max="13570" width="52.28515625" style="43" customWidth="1"/>
    <col min="13571" max="13571" width="15.42578125" style="43" customWidth="1"/>
    <col min="13572" max="13572" width="9.28515625" style="43"/>
    <col min="13573" max="13573" width="15.7109375" style="43" customWidth="1"/>
    <col min="13574" max="13574" width="9.28515625" style="43"/>
    <col min="13575" max="13575" width="14.42578125" style="43" customWidth="1"/>
    <col min="13576" max="13576" width="11.5703125" style="43" bestFit="1" customWidth="1"/>
    <col min="13577" max="13825" width="9.28515625" style="43"/>
    <col min="13826" max="13826" width="52.28515625" style="43" customWidth="1"/>
    <col min="13827" max="13827" width="15.42578125" style="43" customWidth="1"/>
    <col min="13828" max="13828" width="9.28515625" style="43"/>
    <col min="13829" max="13829" width="15.7109375" style="43" customWidth="1"/>
    <col min="13830" max="13830" width="9.28515625" style="43"/>
    <col min="13831" max="13831" width="14.42578125" style="43" customWidth="1"/>
    <col min="13832" max="13832" width="11.5703125" style="43" bestFit="1" customWidth="1"/>
    <col min="13833" max="14081" width="9.28515625" style="43"/>
    <col min="14082" max="14082" width="52.28515625" style="43" customWidth="1"/>
    <col min="14083" max="14083" width="15.42578125" style="43" customWidth="1"/>
    <col min="14084" max="14084" width="9.28515625" style="43"/>
    <col min="14085" max="14085" width="15.7109375" style="43" customWidth="1"/>
    <col min="14086" max="14086" width="9.28515625" style="43"/>
    <col min="14087" max="14087" width="14.42578125" style="43" customWidth="1"/>
    <col min="14088" max="14088" width="11.5703125" style="43" bestFit="1" customWidth="1"/>
    <col min="14089" max="14337" width="9.28515625" style="43"/>
    <col min="14338" max="14338" width="52.28515625" style="43" customWidth="1"/>
    <col min="14339" max="14339" width="15.42578125" style="43" customWidth="1"/>
    <col min="14340" max="14340" width="9.28515625" style="43"/>
    <col min="14341" max="14341" width="15.7109375" style="43" customWidth="1"/>
    <col min="14342" max="14342" width="9.28515625" style="43"/>
    <col min="14343" max="14343" width="14.42578125" style="43" customWidth="1"/>
    <col min="14344" max="14344" width="11.5703125" style="43" bestFit="1" customWidth="1"/>
    <col min="14345" max="14593" width="9.28515625" style="43"/>
    <col min="14594" max="14594" width="52.28515625" style="43" customWidth="1"/>
    <col min="14595" max="14595" width="15.42578125" style="43" customWidth="1"/>
    <col min="14596" max="14596" width="9.28515625" style="43"/>
    <col min="14597" max="14597" width="15.7109375" style="43" customWidth="1"/>
    <col min="14598" max="14598" width="9.28515625" style="43"/>
    <col min="14599" max="14599" width="14.42578125" style="43" customWidth="1"/>
    <col min="14600" max="14600" width="11.5703125" style="43" bestFit="1" customWidth="1"/>
    <col min="14601" max="14849" width="9.28515625" style="43"/>
    <col min="14850" max="14850" width="52.28515625" style="43" customWidth="1"/>
    <col min="14851" max="14851" width="15.42578125" style="43" customWidth="1"/>
    <col min="14852" max="14852" width="9.28515625" style="43"/>
    <col min="14853" max="14853" width="15.7109375" style="43" customWidth="1"/>
    <col min="14854" max="14854" width="9.28515625" style="43"/>
    <col min="14855" max="14855" width="14.42578125" style="43" customWidth="1"/>
    <col min="14856" max="14856" width="11.5703125" style="43" bestFit="1" customWidth="1"/>
    <col min="14857" max="15105" width="9.28515625" style="43"/>
    <col min="15106" max="15106" width="52.28515625" style="43" customWidth="1"/>
    <col min="15107" max="15107" width="15.42578125" style="43" customWidth="1"/>
    <col min="15108" max="15108" width="9.28515625" style="43"/>
    <col min="15109" max="15109" width="15.7109375" style="43" customWidth="1"/>
    <col min="15110" max="15110" width="9.28515625" style="43"/>
    <col min="15111" max="15111" width="14.42578125" style="43" customWidth="1"/>
    <col min="15112" max="15112" width="11.5703125" style="43" bestFit="1" customWidth="1"/>
    <col min="15113" max="15361" width="9.28515625" style="43"/>
    <col min="15362" max="15362" width="52.28515625" style="43" customWidth="1"/>
    <col min="15363" max="15363" width="15.42578125" style="43" customWidth="1"/>
    <col min="15364" max="15364" width="9.28515625" style="43"/>
    <col min="15365" max="15365" width="15.7109375" style="43" customWidth="1"/>
    <col min="15366" max="15366" width="9.28515625" style="43"/>
    <col min="15367" max="15367" width="14.42578125" style="43" customWidth="1"/>
    <col min="15368" max="15368" width="11.5703125" style="43" bestFit="1" customWidth="1"/>
    <col min="15369" max="15617" width="9.28515625" style="43"/>
    <col min="15618" max="15618" width="52.28515625" style="43" customWidth="1"/>
    <col min="15619" max="15619" width="15.42578125" style="43" customWidth="1"/>
    <col min="15620" max="15620" width="9.28515625" style="43"/>
    <col min="15621" max="15621" width="15.7109375" style="43" customWidth="1"/>
    <col min="15622" max="15622" width="9.28515625" style="43"/>
    <col min="15623" max="15623" width="14.42578125" style="43" customWidth="1"/>
    <col min="15624" max="15624" width="11.5703125" style="43" bestFit="1" customWidth="1"/>
    <col min="15625" max="15873" width="9.28515625" style="43"/>
    <col min="15874" max="15874" width="52.28515625" style="43" customWidth="1"/>
    <col min="15875" max="15875" width="15.42578125" style="43" customWidth="1"/>
    <col min="15876" max="15876" width="9.28515625" style="43"/>
    <col min="15877" max="15877" width="15.7109375" style="43" customWidth="1"/>
    <col min="15878" max="15878" width="9.28515625" style="43"/>
    <col min="15879" max="15879" width="14.42578125" style="43" customWidth="1"/>
    <col min="15880" max="15880" width="11.5703125" style="43" bestFit="1" customWidth="1"/>
    <col min="15881" max="16129" width="9.28515625" style="43"/>
    <col min="16130" max="16130" width="52.28515625" style="43" customWidth="1"/>
    <col min="16131" max="16131" width="15.42578125" style="43" customWidth="1"/>
    <col min="16132" max="16132" width="9.28515625" style="43"/>
    <col min="16133" max="16133" width="15.7109375" style="43" customWidth="1"/>
    <col min="16134" max="16134" width="9.28515625" style="43"/>
    <col min="16135" max="16135" width="14.42578125" style="43" customWidth="1"/>
    <col min="16136" max="16136" width="11.5703125" style="43" bestFit="1" customWidth="1"/>
    <col min="16137" max="16384" width="9.28515625" style="43"/>
  </cols>
  <sheetData>
    <row r="1" spans="1:14" s="1" customFormat="1" ht="18.75" x14ac:dyDescent="0.3">
      <c r="B1" s="7"/>
      <c r="C1" s="12"/>
      <c r="D1" s="67" t="s">
        <v>101</v>
      </c>
      <c r="E1" s="12"/>
      <c r="F1" s="13"/>
      <c r="G1" s="12"/>
      <c r="H1" s="3"/>
      <c r="I1" s="3"/>
      <c r="J1" s="3"/>
      <c r="K1" s="9"/>
      <c r="L1" s="8"/>
      <c r="M1" s="2"/>
      <c r="N1" s="6"/>
    </row>
    <row r="2" spans="1:14" s="1" customFormat="1" ht="18.75" x14ac:dyDescent="0.3">
      <c r="B2" s="7"/>
      <c r="C2" s="12"/>
      <c r="D2" s="67" t="s">
        <v>4</v>
      </c>
      <c r="E2" s="12"/>
      <c r="F2" s="13"/>
      <c r="G2" s="12"/>
      <c r="H2" s="3"/>
      <c r="I2" s="3"/>
      <c r="J2" s="3"/>
      <c r="K2" s="9"/>
      <c r="L2" s="8"/>
      <c r="M2" s="2"/>
      <c r="N2" s="6"/>
    </row>
    <row r="3" spans="1:14" s="1" customFormat="1" ht="18.75" x14ac:dyDescent="0.3">
      <c r="B3" s="7"/>
      <c r="C3" s="12"/>
      <c r="D3" s="68" t="s">
        <v>772</v>
      </c>
      <c r="E3" s="12"/>
      <c r="F3" s="13"/>
      <c r="G3" s="12"/>
      <c r="H3" s="3"/>
      <c r="I3" s="3"/>
      <c r="J3" s="3"/>
      <c r="K3" s="9"/>
      <c r="L3" s="8"/>
      <c r="M3" s="2"/>
      <c r="N3" s="6"/>
    </row>
    <row r="4" spans="1:14" s="1" customFormat="1" ht="18.75" x14ac:dyDescent="0.3">
      <c r="A4" s="7"/>
      <c r="B4" s="7"/>
      <c r="C4" s="12"/>
      <c r="D4" s="13"/>
      <c r="E4" s="12"/>
      <c r="F4" s="13"/>
      <c r="G4" s="12"/>
      <c r="H4" s="3"/>
      <c r="I4" s="3"/>
      <c r="J4" s="3"/>
      <c r="K4" s="9"/>
      <c r="L4" s="8"/>
      <c r="M4" s="2"/>
      <c r="N4" s="6"/>
    </row>
    <row r="5" spans="1:14" ht="28.5" x14ac:dyDescent="0.25">
      <c r="C5" s="91" t="s">
        <v>773</v>
      </c>
      <c r="D5" s="40"/>
      <c r="E5" s="91" t="s">
        <v>771</v>
      </c>
      <c r="F5" s="40"/>
      <c r="G5" s="41" t="s">
        <v>12</v>
      </c>
    </row>
    <row r="6" spans="1:14" x14ac:dyDescent="0.25">
      <c r="B6" s="17"/>
      <c r="C6" s="123" t="s">
        <v>5</v>
      </c>
      <c r="D6" s="123"/>
      <c r="E6" s="123"/>
      <c r="F6" s="29"/>
      <c r="G6" s="29"/>
    </row>
    <row r="7" spans="1:14" x14ac:dyDescent="0.25">
      <c r="B7" s="17"/>
      <c r="C7" s="2"/>
      <c r="E7" s="2"/>
    </row>
    <row r="8" spans="1:14" x14ac:dyDescent="0.25">
      <c r="B8" s="17"/>
      <c r="C8" s="123" t="s">
        <v>6</v>
      </c>
      <c r="D8" s="123"/>
      <c r="E8" s="123"/>
    </row>
    <row r="9" spans="1:14" x14ac:dyDescent="0.25">
      <c r="B9" s="17"/>
      <c r="C9" s="2"/>
      <c r="E9" s="2"/>
    </row>
    <row r="10" spans="1:14" x14ac:dyDescent="0.25">
      <c r="A10" s="63" t="s">
        <v>649</v>
      </c>
      <c r="B10" s="32"/>
      <c r="C10" s="87">
        <v>281971.90000000002</v>
      </c>
      <c r="D10" s="32"/>
      <c r="E10" s="87">
        <v>276971.90000000002</v>
      </c>
      <c r="F10" s="32"/>
      <c r="G10" s="32">
        <f t="shared" ref="G10:G15" si="0">+C10-E10</f>
        <v>5000</v>
      </c>
      <c r="I10" s="32"/>
    </row>
    <row r="11" spans="1:14" x14ac:dyDescent="0.25">
      <c r="A11" s="63" t="s">
        <v>650</v>
      </c>
      <c r="B11" s="35"/>
      <c r="C11" s="94">
        <v>198959.55</v>
      </c>
      <c r="D11" s="35"/>
      <c r="E11" s="94">
        <v>175354.99</v>
      </c>
      <c r="F11" s="35"/>
      <c r="G11" s="32">
        <f t="shared" si="0"/>
        <v>23604.559999999998</v>
      </c>
      <c r="I11" s="92"/>
      <c r="J11" s="93"/>
      <c r="K11" s="93"/>
      <c r="L11" s="93"/>
    </row>
    <row r="12" spans="1:14" x14ac:dyDescent="0.25">
      <c r="A12" s="63" t="s">
        <v>651</v>
      </c>
      <c r="B12" s="35"/>
      <c r="C12" s="2">
        <v>726190.32</v>
      </c>
      <c r="D12" s="35"/>
      <c r="E12" s="2">
        <v>1105901.99</v>
      </c>
      <c r="F12" s="35"/>
      <c r="G12" s="32">
        <f t="shared" si="0"/>
        <v>-379711.67000000004</v>
      </c>
      <c r="I12" s="92"/>
      <c r="J12" s="93"/>
      <c r="K12" s="93"/>
      <c r="L12" s="93"/>
    </row>
    <row r="13" spans="1:14" x14ac:dyDescent="0.25">
      <c r="A13" s="63" t="s">
        <v>751</v>
      </c>
      <c r="B13" s="35"/>
      <c r="C13" s="2">
        <v>10784.76</v>
      </c>
      <c r="D13" s="35"/>
      <c r="E13" s="2">
        <v>10802.88</v>
      </c>
      <c r="F13" s="35"/>
      <c r="G13" s="32">
        <f t="shared" si="0"/>
        <v>-18.119999999998981</v>
      </c>
      <c r="I13" s="93"/>
      <c r="J13" s="93"/>
      <c r="K13" s="93"/>
      <c r="L13" s="93"/>
    </row>
    <row r="14" spans="1:14" x14ac:dyDescent="0.25">
      <c r="A14" s="63" t="s">
        <v>752</v>
      </c>
      <c r="B14" s="35"/>
      <c r="C14" s="2">
        <v>57.47</v>
      </c>
      <c r="D14" s="35"/>
      <c r="E14" s="2">
        <v>57.46</v>
      </c>
      <c r="F14" s="35"/>
      <c r="G14" s="32">
        <f t="shared" si="0"/>
        <v>9.9999999999980105E-3</v>
      </c>
      <c r="I14" s="93"/>
      <c r="J14" s="93"/>
      <c r="K14" s="93"/>
      <c r="L14" s="93"/>
    </row>
    <row r="15" spans="1:14" x14ac:dyDescent="0.25">
      <c r="A15" s="63" t="s">
        <v>753</v>
      </c>
      <c r="B15" s="35"/>
      <c r="C15" s="88">
        <v>0.14000000000000001</v>
      </c>
      <c r="D15" s="35"/>
      <c r="E15" s="88">
        <v>0.14000000000000001</v>
      </c>
      <c r="F15" s="35"/>
      <c r="G15" s="32">
        <f t="shared" si="0"/>
        <v>0</v>
      </c>
      <c r="I15" s="93"/>
      <c r="J15" s="93"/>
      <c r="K15" s="93"/>
      <c r="L15" s="93"/>
    </row>
    <row r="16" spans="1:14" x14ac:dyDescent="0.25">
      <c r="B16" s="35"/>
      <c r="C16" s="2"/>
      <c r="D16" s="35"/>
      <c r="E16" s="2"/>
      <c r="F16" s="35"/>
      <c r="G16" s="35"/>
      <c r="I16" s="93"/>
      <c r="J16" s="93"/>
      <c r="K16" s="93"/>
      <c r="L16" s="93"/>
    </row>
    <row r="17" spans="1:10" x14ac:dyDescent="0.25">
      <c r="A17" s="5" t="s">
        <v>7</v>
      </c>
      <c r="B17" s="35"/>
      <c r="C17" s="2">
        <f>SUM(C10:C16)</f>
        <v>1217964.1399999999</v>
      </c>
      <c r="D17" s="35"/>
      <c r="E17" s="2">
        <f>SUM(E10:E16)</f>
        <v>1569089.3599999996</v>
      </c>
      <c r="F17" s="35"/>
      <c r="G17" s="35">
        <f>SUM(G10:G16)</f>
        <v>-351125.22000000003</v>
      </c>
    </row>
    <row r="18" spans="1:10" x14ac:dyDescent="0.25">
      <c r="A18" s="5"/>
      <c r="B18" s="35"/>
      <c r="C18" s="2"/>
      <c r="D18" s="35"/>
      <c r="E18" s="2"/>
      <c r="F18" s="35"/>
      <c r="G18" s="35"/>
    </row>
    <row r="19" spans="1:10" x14ac:dyDescent="0.25">
      <c r="A19" s="5"/>
      <c r="B19" s="35"/>
      <c r="C19" s="124" t="s">
        <v>561</v>
      </c>
      <c r="D19" s="124"/>
      <c r="E19" s="124"/>
      <c r="F19" s="35"/>
      <c r="G19" s="35"/>
    </row>
    <row r="20" spans="1:10" x14ac:dyDescent="0.25">
      <c r="A20" s="5" t="s">
        <v>607</v>
      </c>
      <c r="B20" s="35"/>
      <c r="C20" s="2"/>
      <c r="D20" s="35"/>
      <c r="E20" s="2"/>
      <c r="F20" s="35"/>
      <c r="G20" s="35"/>
    </row>
    <row r="21" spans="1:10" x14ac:dyDescent="0.25">
      <c r="A21" s="63" t="s">
        <v>588</v>
      </c>
      <c r="B21" s="35"/>
      <c r="C21" s="94">
        <f>1256.7+1099.81</f>
        <v>2356.5100000000002</v>
      </c>
      <c r="D21" s="35"/>
      <c r="E21" s="94">
        <f>2317.72+1099.81</f>
        <v>3417.5299999999997</v>
      </c>
      <c r="F21" s="35"/>
      <c r="G21" s="32">
        <f t="shared" ref="G21:G34" si="1">+C21-E21</f>
        <v>-1061.0199999999995</v>
      </c>
    </row>
    <row r="22" spans="1:10" x14ac:dyDescent="0.25">
      <c r="A22" s="63" t="s">
        <v>589</v>
      </c>
      <c r="B22" s="35"/>
      <c r="C22" s="94">
        <v>771.79</v>
      </c>
      <c r="D22" s="35"/>
      <c r="E22" s="94">
        <v>765.18</v>
      </c>
      <c r="F22" s="35"/>
      <c r="G22" s="32">
        <f t="shared" si="1"/>
        <v>6.6100000000000136</v>
      </c>
    </row>
    <row r="23" spans="1:10" x14ac:dyDescent="0.25">
      <c r="A23" s="63" t="s">
        <v>590</v>
      </c>
      <c r="B23" s="35"/>
      <c r="C23" s="94">
        <v>1544.15</v>
      </c>
      <c r="D23" s="35"/>
      <c r="E23" s="94">
        <v>2057.5100000000002</v>
      </c>
      <c r="F23" s="35"/>
      <c r="G23" s="32">
        <f t="shared" si="1"/>
        <v>-513.36000000000013</v>
      </c>
    </row>
    <row r="24" spans="1:10" x14ac:dyDescent="0.25">
      <c r="A24" s="63" t="s">
        <v>591</v>
      </c>
      <c r="B24" s="35"/>
      <c r="C24" s="94">
        <v>839.84</v>
      </c>
      <c r="D24" s="35"/>
      <c r="E24" s="94">
        <v>896.65</v>
      </c>
      <c r="F24" s="35"/>
      <c r="G24" s="32">
        <f t="shared" si="1"/>
        <v>-56.809999999999945</v>
      </c>
    </row>
    <row r="25" spans="1:10" x14ac:dyDescent="0.25">
      <c r="A25" s="63" t="s">
        <v>592</v>
      </c>
      <c r="B25" s="35"/>
      <c r="C25" s="94">
        <v>81.25</v>
      </c>
      <c r="D25" s="35"/>
      <c r="E25" s="94">
        <v>83.45</v>
      </c>
      <c r="F25" s="35"/>
      <c r="G25" s="32">
        <f t="shared" si="1"/>
        <v>-2.2000000000000028</v>
      </c>
    </row>
    <row r="26" spans="1:10" x14ac:dyDescent="0.25">
      <c r="A26" s="63" t="s">
        <v>593</v>
      </c>
      <c r="B26" s="35"/>
      <c r="C26" s="94">
        <v>330.35</v>
      </c>
      <c r="D26" s="35"/>
      <c r="E26" s="94">
        <v>269.19</v>
      </c>
      <c r="F26" s="35"/>
      <c r="G26" s="32">
        <f t="shared" si="1"/>
        <v>61.160000000000025</v>
      </c>
    </row>
    <row r="27" spans="1:10" x14ac:dyDescent="0.25">
      <c r="A27" s="63" t="s">
        <v>594</v>
      </c>
      <c r="B27" s="35"/>
      <c r="C27" s="94">
        <v>96.9</v>
      </c>
      <c r="D27" s="35"/>
      <c r="E27" s="94">
        <v>142.27000000000001</v>
      </c>
      <c r="F27" s="35"/>
      <c r="G27" s="32">
        <f t="shared" si="1"/>
        <v>-45.370000000000005</v>
      </c>
      <c r="J27" s="38"/>
    </row>
    <row r="28" spans="1:10" x14ac:dyDescent="0.25">
      <c r="A28" s="63" t="s">
        <v>641</v>
      </c>
      <c r="B28" s="35"/>
      <c r="C28" s="2">
        <v>760.95</v>
      </c>
      <c r="D28" s="35"/>
      <c r="E28" s="2">
        <v>760.95</v>
      </c>
      <c r="F28" s="35"/>
      <c r="G28" s="32">
        <f t="shared" si="1"/>
        <v>0</v>
      </c>
    </row>
    <row r="29" spans="1:10" x14ac:dyDescent="0.25">
      <c r="A29" s="66" t="s">
        <v>609</v>
      </c>
      <c r="B29" s="70"/>
      <c r="C29" s="2">
        <v>25347.08</v>
      </c>
      <c r="D29" s="70"/>
      <c r="E29" s="2">
        <v>24058.35</v>
      </c>
      <c r="F29" s="70"/>
      <c r="G29" s="32">
        <f t="shared" si="1"/>
        <v>1288.7300000000032</v>
      </c>
    </row>
    <row r="30" spans="1:10" x14ac:dyDescent="0.25">
      <c r="A30" s="66" t="s">
        <v>610</v>
      </c>
      <c r="B30" s="70"/>
      <c r="C30" s="89">
        <v>2161.23</v>
      </c>
      <c r="D30" s="70"/>
      <c r="E30" s="89">
        <v>2855.48</v>
      </c>
      <c r="F30" s="70"/>
      <c r="G30" s="32">
        <f t="shared" si="1"/>
        <v>-694.25</v>
      </c>
    </row>
    <row r="31" spans="1:10" x14ac:dyDescent="0.25">
      <c r="A31" s="66" t="s">
        <v>611</v>
      </c>
      <c r="B31" s="70"/>
      <c r="C31" s="89">
        <v>13783.28</v>
      </c>
      <c r="D31" s="70"/>
      <c r="E31" s="89">
        <v>13715.62</v>
      </c>
      <c r="F31" s="70"/>
      <c r="G31" s="32">
        <f t="shared" si="1"/>
        <v>67.659999999999854</v>
      </c>
    </row>
    <row r="32" spans="1:10" x14ac:dyDescent="0.25">
      <c r="A32" s="66" t="s">
        <v>612</v>
      </c>
      <c r="B32" s="70"/>
      <c r="C32" s="89">
        <v>4432.22</v>
      </c>
      <c r="D32" s="70"/>
      <c r="E32" s="89">
        <v>4959.7299999999996</v>
      </c>
      <c r="F32" s="70"/>
      <c r="G32" s="32">
        <f t="shared" si="1"/>
        <v>-527.50999999999931</v>
      </c>
    </row>
    <row r="33" spans="1:8" x14ac:dyDescent="0.25">
      <c r="A33" s="66" t="s">
        <v>613</v>
      </c>
      <c r="B33" s="70"/>
      <c r="C33" s="89">
        <v>589.65</v>
      </c>
      <c r="D33" s="70"/>
      <c r="E33" s="89">
        <v>676.74</v>
      </c>
      <c r="F33" s="70"/>
      <c r="G33" s="32">
        <f t="shared" si="1"/>
        <v>-87.090000000000032</v>
      </c>
    </row>
    <row r="34" spans="1:8" x14ac:dyDescent="0.25">
      <c r="A34" s="66" t="s">
        <v>614</v>
      </c>
      <c r="B34" s="70"/>
      <c r="C34" s="89">
        <v>1726.29</v>
      </c>
      <c r="D34" s="70"/>
      <c r="E34" s="89">
        <v>1643.27</v>
      </c>
      <c r="F34" s="70"/>
      <c r="G34" s="32">
        <f t="shared" si="1"/>
        <v>83.019999999999982</v>
      </c>
    </row>
    <row r="35" spans="1:8" x14ac:dyDescent="0.25">
      <c r="A35" s="5"/>
      <c r="B35" s="35"/>
      <c r="C35" s="2"/>
      <c r="D35" s="35"/>
      <c r="E35" s="2"/>
      <c r="F35" s="35"/>
      <c r="G35" s="34"/>
    </row>
    <row r="36" spans="1:8" x14ac:dyDescent="0.25">
      <c r="A36" s="5" t="s">
        <v>608</v>
      </c>
      <c r="B36" s="35"/>
      <c r="C36" s="2">
        <f>SUM(C21:C34)</f>
        <v>54821.490000000005</v>
      </c>
      <c r="D36" s="34"/>
      <c r="E36" s="2">
        <f>SUM(E21:E34)</f>
        <v>56301.919999999998</v>
      </c>
      <c r="F36" s="34"/>
      <c r="G36" s="32">
        <f>+C36-E36</f>
        <v>-1480.429999999993</v>
      </c>
    </row>
    <row r="37" spans="1:8" x14ac:dyDescent="0.25">
      <c r="A37" s="5"/>
      <c r="B37" s="35"/>
      <c r="C37" s="2"/>
      <c r="D37" s="35"/>
      <c r="E37" s="2"/>
      <c r="F37" s="35"/>
      <c r="G37" s="35"/>
    </row>
    <row r="38" spans="1:8" x14ac:dyDescent="0.25">
      <c r="B38" s="35"/>
      <c r="C38" s="122" t="s">
        <v>96</v>
      </c>
      <c r="D38" s="122"/>
      <c r="E38" s="122"/>
      <c r="F38" s="36"/>
      <c r="G38" s="36"/>
    </row>
    <row r="39" spans="1:8" x14ac:dyDescent="0.25">
      <c r="A39" s="63"/>
      <c r="B39" s="35"/>
      <c r="C39" s="2"/>
      <c r="D39" s="35"/>
      <c r="E39" s="2"/>
      <c r="F39" s="35"/>
      <c r="G39" s="35"/>
    </row>
    <row r="40" spans="1:8" x14ac:dyDescent="0.25">
      <c r="A40" s="63" t="s">
        <v>726</v>
      </c>
      <c r="B40" s="35"/>
      <c r="C40" s="2">
        <v>100614.19</v>
      </c>
      <c r="D40" s="35"/>
      <c r="E40" s="2">
        <v>111452.74</v>
      </c>
      <c r="F40" s="35"/>
      <c r="G40" s="32">
        <f t="shared" ref="G40:G46" si="2">+C40-E40</f>
        <v>-10838.550000000003</v>
      </c>
    </row>
    <row r="41" spans="1:8" x14ac:dyDescent="0.25">
      <c r="A41" s="63" t="s">
        <v>725</v>
      </c>
      <c r="B41" s="35"/>
      <c r="C41" s="2">
        <v>-13344</v>
      </c>
      <c r="D41" s="35"/>
      <c r="E41" s="2">
        <v>-13344</v>
      </c>
      <c r="F41" s="35"/>
      <c r="G41" s="32">
        <f t="shared" si="2"/>
        <v>0</v>
      </c>
    </row>
    <row r="42" spans="1:8" x14ac:dyDescent="0.25">
      <c r="A42" s="63" t="s">
        <v>232</v>
      </c>
      <c r="B42" s="35"/>
      <c r="C42" s="2">
        <v>1422.16</v>
      </c>
      <c r="D42" s="35"/>
      <c r="E42" s="2">
        <v>2342.16</v>
      </c>
      <c r="F42" s="35"/>
      <c r="G42" s="32">
        <f t="shared" si="2"/>
        <v>-919.99999999999977</v>
      </c>
    </row>
    <row r="43" spans="1:8" x14ac:dyDescent="0.25">
      <c r="A43" s="63" t="s">
        <v>245</v>
      </c>
      <c r="B43" s="35"/>
      <c r="C43" s="2">
        <v>18362.45</v>
      </c>
      <c r="D43" s="35"/>
      <c r="E43" s="2">
        <v>20531</v>
      </c>
      <c r="F43" s="35"/>
      <c r="G43" s="32">
        <f t="shared" si="2"/>
        <v>-2168.5499999999993</v>
      </c>
    </row>
    <row r="44" spans="1:8" x14ac:dyDescent="0.25">
      <c r="A44" s="63" t="s">
        <v>238</v>
      </c>
      <c r="B44" s="35"/>
      <c r="C44" s="2">
        <v>13799</v>
      </c>
      <c r="D44" s="35"/>
      <c r="E44" s="2">
        <v>13799</v>
      </c>
      <c r="F44" s="35"/>
      <c r="G44" s="32">
        <f t="shared" si="2"/>
        <v>0</v>
      </c>
    </row>
    <row r="45" spans="1:8" x14ac:dyDescent="0.25">
      <c r="A45" s="63" t="s">
        <v>243</v>
      </c>
      <c r="B45" s="35"/>
      <c r="C45" s="2">
        <v>16086.48</v>
      </c>
      <c r="D45" s="35"/>
      <c r="E45" s="2">
        <v>21897.86</v>
      </c>
      <c r="F45" s="35"/>
      <c r="G45" s="32">
        <f t="shared" si="2"/>
        <v>-5811.380000000001</v>
      </c>
    </row>
    <row r="46" spans="1:8" x14ac:dyDescent="0.25">
      <c r="A46" s="63" t="s">
        <v>242</v>
      </c>
      <c r="B46" s="35"/>
      <c r="C46" s="2">
        <v>139079.72</v>
      </c>
      <c r="D46" s="34"/>
      <c r="E46" s="2">
        <v>229612.01</v>
      </c>
      <c r="F46" s="35"/>
      <c r="G46" s="32">
        <f t="shared" si="2"/>
        <v>-90532.290000000008</v>
      </c>
    </row>
    <row r="47" spans="1:8" s="64" customFormat="1" x14ac:dyDescent="0.25">
      <c r="A47" s="4"/>
      <c r="B47" s="35"/>
      <c r="C47" s="2"/>
      <c r="D47" s="35"/>
      <c r="E47" s="2"/>
      <c r="F47" s="35"/>
      <c r="G47" s="35"/>
      <c r="H47" s="4"/>
    </row>
    <row r="48" spans="1:8" s="64" customFormat="1" x14ac:dyDescent="0.25">
      <c r="A48" s="5" t="s">
        <v>233</v>
      </c>
      <c r="B48" s="37"/>
      <c r="C48" s="2">
        <f>SUM(C40:C47)</f>
        <v>276020</v>
      </c>
      <c r="D48" s="35"/>
      <c r="E48" s="2">
        <f>SUM(E40:E47)</f>
        <v>386290.77</v>
      </c>
      <c r="F48" s="35"/>
      <c r="G48" s="35">
        <f>SUM(G40:G47)</f>
        <v>-110270.77000000002</v>
      </c>
      <c r="H48" s="4"/>
    </row>
    <row r="49" spans="1:10" s="64" customFormat="1" x14ac:dyDescent="0.25">
      <c r="A49" s="4"/>
      <c r="B49" s="35"/>
      <c r="C49" s="2"/>
      <c r="D49" s="35"/>
      <c r="E49" s="2"/>
      <c r="F49" s="35"/>
      <c r="G49" s="35"/>
      <c r="H49" s="4"/>
    </row>
    <row r="50" spans="1:10" s="64" customFormat="1" x14ac:dyDescent="0.25">
      <c r="A50" s="4"/>
      <c r="B50" s="35"/>
      <c r="C50" s="124" t="s">
        <v>250</v>
      </c>
      <c r="D50" s="124"/>
      <c r="E50" s="124"/>
      <c r="F50" s="36"/>
      <c r="G50" s="36"/>
      <c r="H50" s="4"/>
    </row>
    <row r="51" spans="1:10" s="64" customFormat="1" x14ac:dyDescent="0.25">
      <c r="A51" s="4"/>
      <c r="B51" s="35"/>
      <c r="C51" s="103"/>
      <c r="D51" s="103"/>
      <c r="E51" s="103"/>
      <c r="F51" s="36"/>
      <c r="G51" s="36"/>
      <c r="H51" s="4"/>
    </row>
    <row r="52" spans="1:10" s="64" customFormat="1" x14ac:dyDescent="0.25">
      <c r="A52" s="63" t="s">
        <v>251</v>
      </c>
      <c r="B52" s="35"/>
      <c r="C52" s="2">
        <v>20483.75</v>
      </c>
      <c r="D52" s="34"/>
      <c r="E52" s="2">
        <v>20483.75</v>
      </c>
      <c r="F52" s="35"/>
      <c r="G52" s="35">
        <f>C52-E52</f>
        <v>0</v>
      </c>
      <c r="H52" s="4"/>
    </row>
    <row r="53" spans="1:10" x14ac:dyDescent="0.25">
      <c r="A53" s="63" t="s">
        <v>252</v>
      </c>
      <c r="B53" s="35"/>
      <c r="C53" s="2">
        <v>-12332</v>
      </c>
      <c r="D53" s="34"/>
      <c r="E53" s="2">
        <v>-12332</v>
      </c>
      <c r="F53" s="35"/>
      <c r="G53" s="35">
        <f>C53-E53</f>
        <v>0</v>
      </c>
    </row>
    <row r="54" spans="1:10" x14ac:dyDescent="0.25">
      <c r="A54" s="63"/>
      <c r="B54" s="35"/>
      <c r="C54" s="2"/>
      <c r="D54" s="34"/>
      <c r="E54" s="2"/>
      <c r="F54" s="35"/>
      <c r="G54" s="35"/>
    </row>
    <row r="55" spans="1:10" x14ac:dyDescent="0.25">
      <c r="A55" s="5" t="s">
        <v>746</v>
      </c>
      <c r="B55" s="37"/>
      <c r="C55" s="87">
        <f>C52+C53</f>
        <v>8151.75</v>
      </c>
      <c r="D55" s="32"/>
      <c r="E55" s="87">
        <f>E52+E53</f>
        <v>8151.75</v>
      </c>
      <c r="F55" s="39"/>
      <c r="G55" s="32">
        <f>C55-E55</f>
        <v>0</v>
      </c>
      <c r="J55" s="38"/>
    </row>
    <row r="56" spans="1:10" x14ac:dyDescent="0.25">
      <c r="A56" s="5"/>
      <c r="B56" s="37"/>
      <c r="C56" s="87"/>
      <c r="D56" s="34"/>
      <c r="E56" s="87"/>
      <c r="F56" s="35"/>
      <c r="G56" s="32"/>
    </row>
    <row r="57" spans="1:10" x14ac:dyDescent="0.25">
      <c r="A57" s="5" t="s">
        <v>8</v>
      </c>
      <c r="B57" s="37"/>
      <c r="C57" s="96">
        <f>C48+C17+C55+C36</f>
        <v>1556957.38</v>
      </c>
      <c r="D57" s="97"/>
      <c r="E57" s="96">
        <f>E48+E17+E55+E36</f>
        <v>2019833.7999999996</v>
      </c>
      <c r="F57" s="37"/>
      <c r="G57" s="37">
        <f>C57-E57</f>
        <v>-462876.41999999969</v>
      </c>
    </row>
    <row r="58" spans="1:10" x14ac:dyDescent="0.25">
      <c r="B58" s="35"/>
      <c r="C58" s="2"/>
      <c r="D58" s="35"/>
      <c r="E58" s="2"/>
      <c r="F58" s="35"/>
      <c r="G58" s="35"/>
    </row>
    <row r="59" spans="1:10" x14ac:dyDescent="0.25">
      <c r="B59" s="35"/>
      <c r="C59" s="2"/>
      <c r="D59" s="35"/>
      <c r="E59" s="2"/>
      <c r="F59" s="35"/>
      <c r="G59" s="35"/>
    </row>
    <row r="60" spans="1:10" x14ac:dyDescent="0.25">
      <c r="B60" s="122" t="s">
        <v>240</v>
      </c>
      <c r="C60" s="122"/>
      <c r="D60" s="122"/>
      <c r="E60" s="122"/>
      <c r="F60" s="122"/>
      <c r="G60" s="36"/>
    </row>
    <row r="61" spans="1:10" x14ac:dyDescent="0.25">
      <c r="B61" s="35"/>
      <c r="C61" s="2"/>
      <c r="D61" s="35"/>
      <c r="E61" s="2"/>
      <c r="F61" s="35"/>
      <c r="G61" s="35"/>
    </row>
    <row r="62" spans="1:10" x14ac:dyDescent="0.25">
      <c r="B62" s="35"/>
      <c r="C62" s="122" t="s">
        <v>9</v>
      </c>
      <c r="D62" s="122"/>
      <c r="E62" s="122"/>
      <c r="F62" s="36"/>
      <c r="G62" s="36"/>
    </row>
    <row r="63" spans="1:10" x14ac:dyDescent="0.25">
      <c r="B63" s="35"/>
      <c r="C63" s="2"/>
      <c r="D63" s="35"/>
      <c r="E63" s="2"/>
      <c r="F63" s="35"/>
      <c r="G63" s="35"/>
    </row>
    <row r="64" spans="1:10" x14ac:dyDescent="0.25">
      <c r="A64" s="63" t="s">
        <v>97</v>
      </c>
      <c r="B64" s="35"/>
      <c r="C64" s="2">
        <v>118320.1</v>
      </c>
      <c r="D64" s="35"/>
      <c r="E64" s="2">
        <v>191015.7</v>
      </c>
      <c r="F64" s="35"/>
      <c r="G64" s="32">
        <f>+C64-E64</f>
        <v>-72695.600000000006</v>
      </c>
    </row>
    <row r="65" spans="1:7" x14ac:dyDescent="0.25">
      <c r="A65" s="63" t="s">
        <v>637</v>
      </c>
      <c r="B65" s="35"/>
      <c r="C65" s="2">
        <v>85111.42</v>
      </c>
      <c r="D65" s="35"/>
      <c r="E65" s="2">
        <v>95271.14</v>
      </c>
      <c r="F65" s="35"/>
      <c r="G65" s="32">
        <f>+C65-E65</f>
        <v>-10159.720000000001</v>
      </c>
    </row>
    <row r="66" spans="1:7" hidden="1" x14ac:dyDescent="0.25">
      <c r="A66" s="63" t="s">
        <v>745</v>
      </c>
      <c r="B66" s="35"/>
      <c r="C66" s="2">
        <v>0</v>
      </c>
      <c r="D66" s="35"/>
      <c r="E66" s="2">
        <v>0</v>
      </c>
      <c r="F66" s="35"/>
      <c r="G66" s="32">
        <f>+C66-E66</f>
        <v>0</v>
      </c>
    </row>
    <row r="67" spans="1:7" x14ac:dyDescent="0.25">
      <c r="A67" s="63" t="s">
        <v>239</v>
      </c>
      <c r="B67" s="35"/>
      <c r="C67" s="2">
        <v>0</v>
      </c>
      <c r="D67" s="35"/>
      <c r="E67" s="2">
        <v>0</v>
      </c>
      <c r="F67" s="35"/>
      <c r="G67" s="32">
        <f>+C67-E67</f>
        <v>0</v>
      </c>
    </row>
    <row r="68" spans="1:7" x14ac:dyDescent="0.25">
      <c r="B68" s="35"/>
      <c r="C68" s="2"/>
      <c r="D68" s="35"/>
      <c r="E68" s="2"/>
      <c r="F68" s="35"/>
      <c r="G68" s="35"/>
    </row>
    <row r="69" spans="1:7" x14ac:dyDescent="0.25">
      <c r="A69" s="5" t="s">
        <v>10</v>
      </c>
      <c r="B69" s="37"/>
      <c r="C69" s="2">
        <f>SUM(C64:C68)</f>
        <v>203431.52000000002</v>
      </c>
      <c r="D69" s="35"/>
      <c r="E69" s="2">
        <f>SUM(E64:E68)</f>
        <v>286286.84000000003</v>
      </c>
      <c r="F69" s="35"/>
      <c r="G69" s="35">
        <f>SUM(G64:G68)</f>
        <v>-82855.320000000007</v>
      </c>
    </row>
    <row r="70" spans="1:7" x14ac:dyDescent="0.25">
      <c r="B70" s="35"/>
      <c r="C70" s="2"/>
      <c r="D70" s="35"/>
      <c r="E70" s="2"/>
      <c r="F70" s="35"/>
      <c r="G70" s="35"/>
    </row>
    <row r="71" spans="1:7" x14ac:dyDescent="0.25">
      <c r="B71" s="35"/>
      <c r="D71" s="104" t="s">
        <v>234</v>
      </c>
      <c r="E71" s="90"/>
      <c r="F71" s="36"/>
      <c r="G71" s="36"/>
    </row>
    <row r="72" spans="1:7" x14ac:dyDescent="0.25">
      <c r="A72" s="63"/>
      <c r="B72" s="35"/>
      <c r="C72" s="2"/>
      <c r="D72" s="35"/>
      <c r="E72" s="2"/>
      <c r="F72" s="35"/>
      <c r="G72" s="35"/>
    </row>
    <row r="73" spans="1:7" x14ac:dyDescent="0.25">
      <c r="A73" s="63" t="s">
        <v>98</v>
      </c>
      <c r="B73" s="35"/>
      <c r="C73" s="2">
        <v>111152.4</v>
      </c>
      <c r="D73" s="35"/>
      <c r="E73" s="2">
        <v>111054.81</v>
      </c>
      <c r="F73" s="35"/>
      <c r="G73" s="35">
        <f t="shared" ref="G73:G87" si="3">C73-E73</f>
        <v>97.589999999996508</v>
      </c>
    </row>
    <row r="74" spans="1:7" x14ac:dyDescent="0.25">
      <c r="A74" s="63" t="s">
        <v>617</v>
      </c>
      <c r="B74" s="35"/>
      <c r="C74" s="2">
        <v>156098.28</v>
      </c>
      <c r="D74" s="35"/>
      <c r="E74" s="2">
        <v>188139.12</v>
      </c>
      <c r="F74" s="35"/>
      <c r="G74" s="35">
        <f t="shared" si="3"/>
        <v>-32040.839999999997</v>
      </c>
    </row>
    <row r="75" spans="1:7" x14ac:dyDescent="0.25">
      <c r="A75" s="63" t="s">
        <v>246</v>
      </c>
      <c r="B75" s="35"/>
      <c r="C75" s="2">
        <v>173064.52</v>
      </c>
      <c r="D75" s="34"/>
      <c r="E75" s="2">
        <v>342838.84</v>
      </c>
      <c r="F75" s="35"/>
      <c r="G75" s="35">
        <f t="shared" si="3"/>
        <v>-169774.32000000004</v>
      </c>
    </row>
    <row r="76" spans="1:7" x14ac:dyDescent="0.25">
      <c r="A76" s="63" t="s">
        <v>739</v>
      </c>
      <c r="B76" s="35"/>
      <c r="C76" s="2">
        <v>8636.77</v>
      </c>
      <c r="D76" s="34"/>
      <c r="E76" s="2">
        <v>18918.650000000001</v>
      </c>
      <c r="F76" s="35"/>
      <c r="G76" s="35">
        <f t="shared" si="3"/>
        <v>-10281.880000000001</v>
      </c>
    </row>
    <row r="77" spans="1:7" x14ac:dyDescent="0.25">
      <c r="A77" s="63" t="s">
        <v>247</v>
      </c>
      <c r="B77" s="35"/>
      <c r="C77" s="2">
        <v>157644.29999999999</v>
      </c>
      <c r="D77" s="34"/>
      <c r="E77" s="2">
        <v>315288.59999999998</v>
      </c>
      <c r="F77" s="35"/>
      <c r="G77" s="35">
        <f t="shared" si="3"/>
        <v>-157644.29999999999</v>
      </c>
    </row>
    <row r="78" spans="1:7" x14ac:dyDescent="0.25">
      <c r="A78" s="63" t="s">
        <v>740</v>
      </c>
      <c r="B78" s="35"/>
      <c r="C78" s="2">
        <v>8729.76</v>
      </c>
      <c r="D78" s="34"/>
      <c r="E78" s="2">
        <v>17798.55</v>
      </c>
      <c r="F78" s="35"/>
      <c r="G78" s="35">
        <f t="shared" si="3"/>
        <v>-9068.7899999999991</v>
      </c>
    </row>
    <row r="79" spans="1:7" x14ac:dyDescent="0.25">
      <c r="A79" s="63" t="s">
        <v>249</v>
      </c>
      <c r="B79" s="35"/>
      <c r="C79" s="2">
        <v>69804</v>
      </c>
      <c r="D79" s="34"/>
      <c r="E79" s="2">
        <v>136117.79999999999</v>
      </c>
      <c r="F79" s="35"/>
      <c r="G79" s="35">
        <f t="shared" si="3"/>
        <v>-66313.799999999988</v>
      </c>
    </row>
    <row r="80" spans="1:7" x14ac:dyDescent="0.25">
      <c r="A80" s="63" t="s">
        <v>741</v>
      </c>
      <c r="B80" s="35"/>
      <c r="C80" s="2">
        <v>4013.73</v>
      </c>
      <c r="D80" s="34"/>
      <c r="E80" s="2">
        <v>9772.56</v>
      </c>
      <c r="F80" s="35"/>
      <c r="G80" s="35">
        <f t="shared" si="3"/>
        <v>-5758.83</v>
      </c>
    </row>
    <row r="81" spans="1:8" x14ac:dyDescent="0.25">
      <c r="A81" s="63" t="s">
        <v>235</v>
      </c>
      <c r="B81" s="35"/>
      <c r="C81" s="2">
        <v>16067.91</v>
      </c>
      <c r="D81" s="35"/>
      <c r="E81" s="2">
        <v>16067.91</v>
      </c>
      <c r="F81" s="35"/>
      <c r="G81" s="35">
        <f t="shared" si="3"/>
        <v>0</v>
      </c>
    </row>
    <row r="82" spans="1:8" x14ac:dyDescent="0.25">
      <c r="A82" s="63" t="s">
        <v>566</v>
      </c>
      <c r="B82" s="35"/>
      <c r="C82" s="2">
        <v>284510</v>
      </c>
      <c r="D82" s="35"/>
      <c r="E82" s="2">
        <v>279510</v>
      </c>
      <c r="F82" s="35"/>
      <c r="G82" s="35">
        <f t="shared" si="3"/>
        <v>5000</v>
      </c>
    </row>
    <row r="83" spans="1:8" x14ac:dyDescent="0.25">
      <c r="A83" s="63" t="s">
        <v>744</v>
      </c>
      <c r="B83" s="35"/>
      <c r="C83" s="2">
        <v>0</v>
      </c>
      <c r="D83" s="35"/>
      <c r="E83" s="2">
        <v>5390.68</v>
      </c>
      <c r="F83" s="35"/>
      <c r="G83" s="35">
        <f t="shared" si="3"/>
        <v>-5390.68</v>
      </c>
    </row>
    <row r="84" spans="1:8" hidden="1" x14ac:dyDescent="0.25">
      <c r="A84" s="63" t="s">
        <v>762</v>
      </c>
      <c r="B84" s="35"/>
      <c r="C84" s="2">
        <v>0</v>
      </c>
      <c r="D84" s="35"/>
      <c r="E84" s="2">
        <v>0</v>
      </c>
      <c r="F84" s="35"/>
      <c r="G84" s="35">
        <f t="shared" ref="G84" si="4">C84-E84</f>
        <v>0</v>
      </c>
    </row>
    <row r="85" spans="1:8" x14ac:dyDescent="0.25">
      <c r="A85" s="63" t="s">
        <v>742</v>
      </c>
      <c r="B85" s="35"/>
      <c r="C85" s="2">
        <v>1810</v>
      </c>
      <c r="D85" s="35"/>
      <c r="E85" s="2">
        <v>1822</v>
      </c>
      <c r="F85" s="35"/>
      <c r="G85" s="35">
        <f t="shared" si="3"/>
        <v>-12</v>
      </c>
    </row>
    <row r="86" spans="1:8" x14ac:dyDescent="0.25">
      <c r="A86" s="63" t="s">
        <v>743</v>
      </c>
      <c r="B86" s="35"/>
      <c r="C86" s="2">
        <v>23.32</v>
      </c>
      <c r="D86" s="35"/>
      <c r="E86" s="2">
        <v>-275.22000000000003</v>
      </c>
      <c r="F86" s="35"/>
      <c r="G86" s="35">
        <f t="shared" si="3"/>
        <v>298.54000000000002</v>
      </c>
    </row>
    <row r="87" spans="1:8" hidden="1" x14ac:dyDescent="0.25">
      <c r="A87" s="63" t="s">
        <v>567</v>
      </c>
      <c r="B87" s="35"/>
      <c r="C87" s="2">
        <v>0</v>
      </c>
      <c r="D87" s="35"/>
      <c r="E87" s="2">
        <v>0</v>
      </c>
      <c r="F87" s="35"/>
      <c r="G87" s="35">
        <f t="shared" si="3"/>
        <v>0</v>
      </c>
    </row>
    <row r="88" spans="1:8" x14ac:dyDescent="0.25">
      <c r="B88" s="35"/>
      <c r="C88" s="2"/>
      <c r="D88" s="35"/>
      <c r="E88" s="2"/>
      <c r="F88" s="35"/>
      <c r="G88" s="35"/>
    </row>
    <row r="89" spans="1:8" x14ac:dyDescent="0.25">
      <c r="A89" s="5" t="s">
        <v>747</v>
      </c>
      <c r="B89" s="37"/>
      <c r="C89" s="2">
        <f>SUM(C73:C88)+C69</f>
        <v>1194986.51</v>
      </c>
      <c r="D89" s="35"/>
      <c r="E89" s="2">
        <f>SUM(E73:E88)+E69</f>
        <v>1728731.1400000001</v>
      </c>
      <c r="F89" s="39"/>
      <c r="G89" s="34">
        <f>SUM(G73:G88)</f>
        <v>-450889.31</v>
      </c>
    </row>
    <row r="90" spans="1:8" ht="19.5" customHeight="1" x14ac:dyDescent="0.25">
      <c r="B90" s="35"/>
      <c r="C90" s="2"/>
      <c r="D90" s="35"/>
      <c r="E90" s="2"/>
      <c r="F90" s="35"/>
      <c r="G90" s="35"/>
    </row>
    <row r="91" spans="1:8" x14ac:dyDescent="0.25">
      <c r="B91" s="35"/>
      <c r="C91" s="122" t="s">
        <v>99</v>
      </c>
      <c r="D91" s="122"/>
      <c r="E91" s="122"/>
      <c r="F91" s="36"/>
      <c r="G91" s="36"/>
    </row>
    <row r="92" spans="1:8" x14ac:dyDescent="0.25">
      <c r="B92" s="35"/>
      <c r="C92" s="2"/>
      <c r="D92" s="35"/>
      <c r="E92" s="2"/>
      <c r="F92" s="35"/>
      <c r="G92" s="35"/>
    </row>
    <row r="93" spans="1:8" x14ac:dyDescent="0.25">
      <c r="A93" s="4" t="s">
        <v>244</v>
      </c>
      <c r="B93" s="35"/>
      <c r="C93" s="2">
        <v>224482.86</v>
      </c>
      <c r="D93" s="35"/>
      <c r="E93" s="2">
        <v>206982.86</v>
      </c>
      <c r="F93" s="35"/>
      <c r="G93" s="35">
        <f>C93-E93</f>
        <v>17500</v>
      </c>
      <c r="H93" s="17"/>
    </row>
    <row r="94" spans="1:8" x14ac:dyDescent="0.25">
      <c r="A94" s="4" t="s">
        <v>248</v>
      </c>
      <c r="B94" s="35"/>
      <c r="C94" s="2">
        <v>-184941.61</v>
      </c>
      <c r="D94" s="35"/>
      <c r="E94" s="2">
        <v>-184941.61</v>
      </c>
      <c r="F94" s="35"/>
      <c r="G94" s="35">
        <f>C94-E94</f>
        <v>0</v>
      </c>
      <c r="H94" s="17"/>
    </row>
    <row r="95" spans="1:8" x14ac:dyDescent="0.25">
      <c r="A95" s="63" t="s">
        <v>757</v>
      </c>
      <c r="B95" s="35"/>
      <c r="C95" s="94">
        <v>322429.62</v>
      </c>
      <c r="D95" s="35"/>
      <c r="E95" s="94">
        <v>269061.40999999997</v>
      </c>
      <c r="F95" s="35"/>
      <c r="G95" s="35">
        <f>C95-E95</f>
        <v>53368.210000000021</v>
      </c>
    </row>
    <row r="96" spans="1:8" ht="15" customHeight="1" x14ac:dyDescent="0.25">
      <c r="B96" s="35"/>
      <c r="C96" s="2"/>
      <c r="D96" s="35"/>
      <c r="E96" s="2"/>
      <c r="F96" s="35"/>
      <c r="G96" s="35"/>
    </row>
    <row r="97" spans="1:7" ht="15" customHeight="1" x14ac:dyDescent="0.25">
      <c r="A97" s="5" t="s">
        <v>100</v>
      </c>
      <c r="B97" s="35"/>
      <c r="C97" s="2">
        <f>SUM(C93:C96)</f>
        <v>361970.87</v>
      </c>
      <c r="D97" s="35"/>
      <c r="E97" s="2">
        <f>SUM(E93:E96)</f>
        <v>291102.65999999997</v>
      </c>
      <c r="F97" s="35"/>
      <c r="G97" s="35">
        <f>C97-E97</f>
        <v>70868.210000000021</v>
      </c>
    </row>
    <row r="98" spans="1:7" ht="19.5" customHeight="1" x14ac:dyDescent="0.25">
      <c r="B98" s="35"/>
      <c r="C98" s="2"/>
      <c r="D98" s="35"/>
      <c r="E98" s="2"/>
      <c r="F98" s="35"/>
      <c r="G98" s="35"/>
    </row>
    <row r="99" spans="1:7" x14ac:dyDescent="0.25">
      <c r="A99" s="5" t="s">
        <v>11</v>
      </c>
      <c r="B99" s="37"/>
      <c r="C99" s="96">
        <f>+C89+C97</f>
        <v>1556957.38</v>
      </c>
      <c r="D99" s="37"/>
      <c r="E99" s="96">
        <f>+E89+E97</f>
        <v>2019833.8</v>
      </c>
      <c r="F99" s="37"/>
      <c r="G99" s="97">
        <f>G69+G89+G97</f>
        <v>-462876.42</v>
      </c>
    </row>
    <row r="100" spans="1:7" x14ac:dyDescent="0.25">
      <c r="B100" s="17"/>
      <c r="C100" s="2"/>
      <c r="E100" s="2"/>
    </row>
    <row r="101" spans="1:7" x14ac:dyDescent="0.25">
      <c r="B101" s="17"/>
      <c r="C101" s="2"/>
      <c r="E101" s="2"/>
    </row>
    <row r="102" spans="1:7" x14ac:dyDescent="0.25">
      <c r="B102" s="17"/>
      <c r="C102" s="2">
        <f>C99-C57</f>
        <v>0</v>
      </c>
      <c r="E102" s="2">
        <f>E99-E57</f>
        <v>0</v>
      </c>
    </row>
  </sheetData>
  <mergeCells count="8">
    <mergeCell ref="C62:E62"/>
    <mergeCell ref="C91:E91"/>
    <mergeCell ref="C6:E6"/>
    <mergeCell ref="C8:E8"/>
    <mergeCell ref="C19:E19"/>
    <mergeCell ref="C38:E38"/>
    <mergeCell ref="C50:E50"/>
    <mergeCell ref="B60:F60"/>
  </mergeCells>
  <pageMargins left="0.5" right="0.5" top="0.25" bottom="0.5" header="0.5" footer="0.5"/>
  <pageSetup scale="47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54"/>
  <sheetViews>
    <sheetView zoomScaleNormal="100" zoomScaleSheetLayoutView="80" workbookViewId="0">
      <pane xSplit="2" ySplit="8" topLeftCell="C9" activePane="bottomRight" state="frozen"/>
      <selection activeCell="A108" sqref="A108"/>
      <selection pane="topRight" activeCell="A108" sqref="A108"/>
      <selection pane="bottomLeft" activeCell="A108" sqref="A108"/>
      <selection pane="bottomRight"/>
    </sheetView>
  </sheetViews>
  <sheetFormatPr defaultColWidth="9.28515625" defaultRowHeight="15" x14ac:dyDescent="0.25"/>
  <cols>
    <col min="1" max="1" width="9.28515625" style="1"/>
    <col min="2" max="2" width="43.42578125" style="1" customWidth="1"/>
    <col min="3" max="3" width="12.7109375" style="18" customWidth="1"/>
    <col min="4" max="4" width="13.28515625" style="13" bestFit="1" customWidth="1"/>
    <col min="5" max="5" width="16.7109375" style="12" customWidth="1"/>
    <col min="6" max="6" width="2.7109375" style="12" customWidth="1"/>
    <col min="7" max="7" width="14.28515625" style="18" bestFit="1" customWidth="1"/>
    <col min="8" max="8" width="14.28515625" style="13" bestFit="1" customWidth="1"/>
    <col min="9" max="9" width="14.7109375" style="12" customWidth="1"/>
    <col min="10" max="16384" width="9.28515625" style="1"/>
  </cols>
  <sheetData>
    <row r="1" spans="1:17" ht="18" customHeight="1" x14ac:dyDescent="0.25">
      <c r="B1" s="58" t="str">
        <f>+'Balance Sheet'!D1</f>
        <v>The Place Master Association, Inc.</v>
      </c>
      <c r="D1" s="59"/>
      <c r="E1" s="60"/>
      <c r="F1" s="60"/>
      <c r="G1" s="61"/>
      <c r="H1" s="59"/>
    </row>
    <row r="2" spans="1:17" ht="18" customHeight="1" x14ac:dyDescent="0.25">
      <c r="B2" s="58" t="s">
        <v>95</v>
      </c>
      <c r="D2" s="59"/>
      <c r="E2" s="60"/>
      <c r="F2" s="60"/>
      <c r="G2" s="61"/>
      <c r="H2" s="59"/>
    </row>
    <row r="3" spans="1:17" ht="18" customHeight="1" x14ac:dyDescent="0.25">
      <c r="B3" s="58" t="s">
        <v>774</v>
      </c>
      <c r="D3" s="59"/>
      <c r="E3" s="60"/>
      <c r="F3" s="60"/>
      <c r="G3" s="61"/>
      <c r="H3" s="59"/>
    </row>
    <row r="4" spans="1:17" x14ac:dyDescent="0.25">
      <c r="B4" s="114"/>
      <c r="C4" s="19"/>
      <c r="D4" s="16"/>
      <c r="E4" s="15"/>
      <c r="F4" s="15"/>
      <c r="G4" s="19"/>
      <c r="H4" s="16"/>
      <c r="I4" s="15"/>
    </row>
    <row r="5" spans="1:17" ht="14.65" customHeight="1" x14ac:dyDescent="0.25">
      <c r="C5" s="125" t="s">
        <v>21</v>
      </c>
      <c r="D5" s="125"/>
      <c r="E5" s="125"/>
      <c r="F5" s="21"/>
      <c r="G5" s="125" t="s">
        <v>20</v>
      </c>
      <c r="H5" s="125"/>
      <c r="I5" s="125"/>
    </row>
    <row r="6" spans="1:17" x14ac:dyDescent="0.25">
      <c r="C6" s="99">
        <v>2022</v>
      </c>
      <c r="D6" s="100"/>
      <c r="E6" s="101"/>
      <c r="F6" s="102"/>
      <c r="G6" s="99">
        <v>2022</v>
      </c>
      <c r="H6" s="100"/>
      <c r="I6" s="102"/>
    </row>
    <row r="7" spans="1:17" x14ac:dyDescent="0.25">
      <c r="C7" s="105" t="s">
        <v>0</v>
      </c>
      <c r="D7" s="106" t="s">
        <v>1</v>
      </c>
      <c r="E7" s="107" t="s">
        <v>2</v>
      </c>
      <c r="F7" s="108"/>
      <c r="G7" s="105" t="s">
        <v>0</v>
      </c>
      <c r="H7" s="106" t="s">
        <v>1</v>
      </c>
      <c r="I7" s="107" t="s">
        <v>2</v>
      </c>
    </row>
    <row r="8" spans="1:17" x14ac:dyDescent="0.25">
      <c r="B8" s="10" t="s">
        <v>69</v>
      </c>
      <c r="C8" s="20"/>
      <c r="D8" s="110"/>
      <c r="E8" s="14"/>
      <c r="F8" s="14"/>
      <c r="G8" s="20"/>
      <c r="H8" s="110"/>
      <c r="I8" s="14"/>
      <c r="J8" s="109"/>
    </row>
    <row r="9" spans="1:17" x14ac:dyDescent="0.25">
      <c r="B9" s="10" t="s">
        <v>68</v>
      </c>
      <c r="C9" s="20"/>
      <c r="D9" s="110"/>
      <c r="E9" s="14"/>
      <c r="F9" s="14"/>
      <c r="G9" s="20"/>
      <c r="H9" s="110"/>
      <c r="I9" s="14"/>
      <c r="J9" s="109"/>
    </row>
    <row r="10" spans="1:17" x14ac:dyDescent="0.25">
      <c r="A10" s="66" t="s">
        <v>39</v>
      </c>
      <c r="B10" s="64" t="s">
        <v>597</v>
      </c>
      <c r="C10" s="111">
        <f>VLOOKUP(A10,MTD!O:Q,2,0)</f>
        <v>173191.07</v>
      </c>
      <c r="D10" s="33">
        <f>VLOOKUP(A10,MTD!O:Q,3,0)</f>
        <v>200373</v>
      </c>
      <c r="E10" s="32">
        <f t="shared" ref="E10:E17" si="0">C10-D10</f>
        <v>-27181.929999999993</v>
      </c>
      <c r="F10" s="14"/>
      <c r="G10" s="111">
        <f>VLOOKUP(A10,YTD!O:Q,2,0)</f>
        <v>850397.65</v>
      </c>
      <c r="H10" s="33">
        <f>VLOOKUP(A10,YTD!O:Q,3,0)</f>
        <v>1001865</v>
      </c>
      <c r="I10" s="32">
        <f t="shared" ref="I10:I73" si="1">G10-H10</f>
        <v>-151467.34999999998</v>
      </c>
      <c r="J10" s="109"/>
    </row>
    <row r="11" spans="1:17" x14ac:dyDescent="0.25">
      <c r="A11" s="66" t="s">
        <v>644</v>
      </c>
      <c r="B11" s="64" t="s">
        <v>162</v>
      </c>
      <c r="C11" s="111">
        <f>VLOOKUP(A11,MTD!O:Q,2,0)</f>
        <v>158426.65</v>
      </c>
      <c r="D11" s="33">
        <f>VLOOKUP(A11,MTD!O:Q,3,0)</f>
        <v>159339</v>
      </c>
      <c r="E11" s="32">
        <f t="shared" si="0"/>
        <v>-912.35000000000582</v>
      </c>
      <c r="F11" s="14"/>
      <c r="G11" s="111">
        <f>VLOOKUP(A11,YTD!O:Q,2,0)</f>
        <v>776930.37</v>
      </c>
      <c r="H11" s="33">
        <f>VLOOKUP(A11,YTD!O:Q,3,0)</f>
        <v>796695</v>
      </c>
      <c r="I11" s="32">
        <f t="shared" si="1"/>
        <v>-19764.630000000005</v>
      </c>
      <c r="J11" s="109"/>
    </row>
    <row r="12" spans="1:17" x14ac:dyDescent="0.25">
      <c r="A12" s="66" t="s">
        <v>40</v>
      </c>
      <c r="B12" s="64" t="s">
        <v>163</v>
      </c>
      <c r="C12" s="111">
        <f>VLOOKUP(A12,MTD!O:Q,2,0)</f>
        <v>69247.86</v>
      </c>
      <c r="D12" s="33">
        <f>VLOOKUP(A12,MTD!O:Q,3,0)</f>
        <v>85859</v>
      </c>
      <c r="E12" s="32">
        <f t="shared" si="0"/>
        <v>-16611.14</v>
      </c>
      <c r="F12" s="14"/>
      <c r="G12" s="111">
        <f>VLOOKUP(A12,YTD!O:Q,2,0)</f>
        <v>339812.24</v>
      </c>
      <c r="H12" s="33">
        <f>VLOOKUP(A12,YTD!O:Q,3,0)</f>
        <v>429295</v>
      </c>
      <c r="I12" s="32">
        <f t="shared" si="1"/>
        <v>-89482.760000000009</v>
      </c>
      <c r="J12" s="109"/>
    </row>
    <row r="13" spans="1:17" x14ac:dyDescent="0.25">
      <c r="A13" s="66" t="s">
        <v>164</v>
      </c>
      <c r="B13" s="64" t="s">
        <v>754</v>
      </c>
      <c r="C13" s="111">
        <f>VLOOKUP(A13,MTD!O:Q,2,0)</f>
        <v>13234.95</v>
      </c>
      <c r="D13" s="33">
        <f>VLOOKUP(A13,MTD!O:Q,3,0)</f>
        <v>0</v>
      </c>
      <c r="E13" s="32">
        <f t="shared" si="0"/>
        <v>13234.95</v>
      </c>
      <c r="F13" s="14"/>
      <c r="G13" s="111">
        <f>VLOOKUP(A13,YTD!O:Q,2,0)</f>
        <v>38459.19</v>
      </c>
      <c r="H13" s="33">
        <f>VLOOKUP(A13,YTD!O:Q,3,0)</f>
        <v>0</v>
      </c>
      <c r="I13" s="32">
        <f t="shared" si="1"/>
        <v>38459.19</v>
      </c>
      <c r="J13" s="109"/>
      <c r="Q13" s="10"/>
    </row>
    <row r="14" spans="1:17" x14ac:dyDescent="0.25">
      <c r="A14" s="66" t="s">
        <v>165</v>
      </c>
      <c r="B14" s="64" t="s">
        <v>755</v>
      </c>
      <c r="C14" s="111">
        <f>VLOOKUP(A14,MTD!O:Q,2,0)</f>
        <v>8560.26</v>
      </c>
      <c r="D14" s="33">
        <f>VLOOKUP(A14,MTD!O:Q,3,0)</f>
        <v>0</v>
      </c>
      <c r="E14" s="32">
        <f t="shared" si="0"/>
        <v>8560.26</v>
      </c>
      <c r="F14" s="14"/>
      <c r="G14" s="111">
        <f>VLOOKUP(A14,YTD!O:Q,2,0)</f>
        <v>45528.54</v>
      </c>
      <c r="H14" s="33">
        <f>VLOOKUP(A14,YTD!O:Q,3,0)</f>
        <v>0</v>
      </c>
      <c r="I14" s="32">
        <f t="shared" si="1"/>
        <v>45528.54</v>
      </c>
      <c r="J14" s="109"/>
    </row>
    <row r="15" spans="1:17" x14ac:dyDescent="0.25">
      <c r="A15" s="66" t="s">
        <v>166</v>
      </c>
      <c r="B15" s="64" t="s">
        <v>756</v>
      </c>
      <c r="C15" s="111">
        <f>VLOOKUP(A15,MTD!O:Q,2,0)</f>
        <v>5758.83</v>
      </c>
      <c r="D15" s="33">
        <f>VLOOKUP(A15,MTD!O:Q,3,0)</f>
        <v>0</v>
      </c>
      <c r="E15" s="32">
        <f t="shared" si="0"/>
        <v>5758.83</v>
      </c>
      <c r="F15" s="14"/>
      <c r="G15" s="111">
        <f>VLOOKUP(A15,YTD!O:Q,2,0)</f>
        <v>24126.52</v>
      </c>
      <c r="H15" s="33">
        <f>VLOOKUP(A15,YTD!O:Q,3,0)</f>
        <v>0</v>
      </c>
      <c r="I15" s="32">
        <f t="shared" si="1"/>
        <v>24126.52</v>
      </c>
      <c r="J15" s="109"/>
    </row>
    <row r="16" spans="1:17" hidden="1" x14ac:dyDescent="0.25">
      <c r="A16" s="66" t="s">
        <v>36</v>
      </c>
      <c r="B16" s="64" t="s">
        <v>44</v>
      </c>
      <c r="C16" s="111">
        <f>VLOOKUP(A16,MTD!O:Q,2,0)</f>
        <v>0</v>
      </c>
      <c r="D16" s="33">
        <f>VLOOKUP(A16,MTD!O:Q,3,0)</f>
        <v>0</v>
      </c>
      <c r="E16" s="32">
        <f t="shared" si="0"/>
        <v>0</v>
      </c>
      <c r="F16" s="14"/>
      <c r="G16" s="111">
        <f>VLOOKUP(A16,YTD!O:Q,2,0)</f>
        <v>0</v>
      </c>
      <c r="H16" s="33">
        <f>VLOOKUP(A16,YTD!O:Q,3,0)</f>
        <v>0</v>
      </c>
      <c r="I16" s="32">
        <f t="shared" si="1"/>
        <v>0</v>
      </c>
      <c r="J16" s="109"/>
    </row>
    <row r="17" spans="1:12" x14ac:dyDescent="0.25">
      <c r="A17" s="66" t="s">
        <v>41</v>
      </c>
      <c r="B17" s="64" t="s">
        <v>45</v>
      </c>
      <c r="C17" s="111">
        <f>VLOOKUP(A17,MTD!O:Q,2,0)</f>
        <v>31</v>
      </c>
      <c r="D17" s="33">
        <f>VLOOKUP(A17,MTD!O:Q,3,0)</f>
        <v>0</v>
      </c>
      <c r="E17" s="32">
        <f t="shared" si="0"/>
        <v>31</v>
      </c>
      <c r="F17" s="14"/>
      <c r="G17" s="111">
        <f>VLOOKUP(A17,YTD!O:Q,2,0)</f>
        <v>1273.1400000000001</v>
      </c>
      <c r="H17" s="33">
        <f>VLOOKUP(A17,YTD!O:Q,3,0)</f>
        <v>0</v>
      </c>
      <c r="I17" s="32">
        <f t="shared" si="1"/>
        <v>1273.1400000000001</v>
      </c>
      <c r="J17" s="109"/>
    </row>
    <row r="18" spans="1:12" x14ac:dyDescent="0.25">
      <c r="A18" s="66" t="s">
        <v>615</v>
      </c>
      <c r="B18" s="64" t="s">
        <v>616</v>
      </c>
      <c r="C18" s="111">
        <f>VLOOKUP(A18,MTD!O:Q,2,0)</f>
        <v>28</v>
      </c>
      <c r="D18" s="33">
        <f>VLOOKUP(A18,MTD!O:Q,3,0)</f>
        <v>0</v>
      </c>
      <c r="E18" s="32">
        <f t="shared" ref="E18:E20" si="2">C18-D18</f>
        <v>28</v>
      </c>
      <c r="F18" s="14"/>
      <c r="G18" s="111">
        <f>VLOOKUP(A18,YTD!O:Q,2,0)</f>
        <v>814</v>
      </c>
      <c r="H18" s="33">
        <f>VLOOKUP(A18,YTD!O:Q,3,0)</f>
        <v>0</v>
      </c>
      <c r="I18" s="32">
        <f t="shared" si="1"/>
        <v>814</v>
      </c>
      <c r="J18" s="109"/>
    </row>
    <row r="19" spans="1:12" x14ac:dyDescent="0.25">
      <c r="A19" s="66" t="s">
        <v>42</v>
      </c>
      <c r="B19" s="64" t="s">
        <v>167</v>
      </c>
      <c r="C19" s="111">
        <f>VLOOKUP(A19,MTD!O:Q,2,0)</f>
        <v>1643.18</v>
      </c>
      <c r="D19" s="33">
        <f>VLOOKUP(A19,MTD!O:Q,3,0)</f>
        <v>0</v>
      </c>
      <c r="E19" s="32">
        <f t="shared" si="2"/>
        <v>1643.18</v>
      </c>
      <c r="F19" s="14"/>
      <c r="G19" s="111">
        <f>VLOOKUP(A19,YTD!O:Q,2,0)</f>
        <v>8920.1200000000008</v>
      </c>
      <c r="H19" s="33">
        <f>VLOOKUP(A19,YTD!O:Q,3,0)</f>
        <v>0</v>
      </c>
      <c r="I19" s="32">
        <f t="shared" si="1"/>
        <v>8920.1200000000008</v>
      </c>
      <c r="J19" s="109"/>
    </row>
    <row r="20" spans="1:12" x14ac:dyDescent="0.25">
      <c r="A20" s="66" t="s">
        <v>598</v>
      </c>
      <c r="B20" s="1" t="s">
        <v>587</v>
      </c>
      <c r="C20" s="111">
        <f>VLOOKUP(A20,MTD!O:Q,2,0)</f>
        <v>6000</v>
      </c>
      <c r="D20" s="33">
        <f>VLOOKUP(A20,MTD!O:Q,3,0)</f>
        <v>0</v>
      </c>
      <c r="E20" s="32">
        <f t="shared" si="2"/>
        <v>6000</v>
      </c>
      <c r="F20" s="14"/>
      <c r="G20" s="111">
        <f>VLOOKUP(A20,YTD!O:Q,2,0)</f>
        <v>23000</v>
      </c>
      <c r="H20" s="33">
        <f>VLOOKUP(A20,YTD!O:Q,3,0)</f>
        <v>0</v>
      </c>
      <c r="I20" s="32">
        <f t="shared" si="1"/>
        <v>23000</v>
      </c>
      <c r="J20" s="109"/>
    </row>
    <row r="21" spans="1:12" x14ac:dyDescent="0.25">
      <c r="A21" s="66" t="s">
        <v>627</v>
      </c>
      <c r="B21" s="1" t="s">
        <v>630</v>
      </c>
      <c r="C21" s="111">
        <f>VLOOKUP(A21,MTD!O:Q,2,0)</f>
        <v>0</v>
      </c>
      <c r="D21" s="33">
        <f>VLOOKUP(A21,MTD!O:Q,3,0)</f>
        <v>0</v>
      </c>
      <c r="E21" s="32">
        <f t="shared" ref="E21:E27" si="3">C21-D21</f>
        <v>0</v>
      </c>
      <c r="F21" s="14"/>
      <c r="G21" s="111">
        <f>VLOOKUP(A21,YTD!O:Q,2,0)</f>
        <v>2550.23</v>
      </c>
      <c r="H21" s="33">
        <f>VLOOKUP(A21,YTD!O:Q,3,0)</f>
        <v>0</v>
      </c>
      <c r="I21" s="32">
        <f t="shared" si="1"/>
        <v>2550.23</v>
      </c>
      <c r="J21" s="109"/>
      <c r="L21" s="48"/>
    </row>
    <row r="22" spans="1:12" x14ac:dyDescent="0.25">
      <c r="A22" s="66" t="s">
        <v>13</v>
      </c>
      <c r="B22" s="64" t="s">
        <v>46</v>
      </c>
      <c r="C22" s="111">
        <f>VLOOKUP(A22,MTD!O:Q,2,0)</f>
        <v>1065</v>
      </c>
      <c r="D22" s="33">
        <f>VLOOKUP(A22,MTD!O:Q,3,0)</f>
        <v>0</v>
      </c>
      <c r="E22" s="32">
        <f t="shared" si="3"/>
        <v>1065</v>
      </c>
      <c r="F22" s="14"/>
      <c r="G22" s="111">
        <f>VLOOKUP(A22,YTD!O:Q,2,0)</f>
        <v>5555</v>
      </c>
      <c r="H22" s="33">
        <f>VLOOKUP(A22,YTD!O:Q,3,0)</f>
        <v>0</v>
      </c>
      <c r="I22" s="32">
        <f t="shared" si="1"/>
        <v>5555</v>
      </c>
      <c r="J22" s="109"/>
    </row>
    <row r="23" spans="1:12" x14ac:dyDescent="0.25">
      <c r="A23" s="66" t="s">
        <v>43</v>
      </c>
      <c r="B23" s="64" t="s">
        <v>47</v>
      </c>
      <c r="C23" s="111">
        <f>VLOOKUP(A23,MTD!O:Q,2,0)</f>
        <v>786.07</v>
      </c>
      <c r="D23" s="33">
        <f>VLOOKUP(A23,MTD!O:Q,3,0)</f>
        <v>0</v>
      </c>
      <c r="E23" s="32">
        <f t="shared" si="3"/>
        <v>786.07</v>
      </c>
      <c r="F23" s="14"/>
      <c r="G23" s="111">
        <f>VLOOKUP(A23,YTD!O:Q,2,0)</f>
        <v>6887.23</v>
      </c>
      <c r="H23" s="33">
        <f>VLOOKUP(A23,YTD!O:Q,3,0)</f>
        <v>0</v>
      </c>
      <c r="I23" s="32">
        <f t="shared" si="1"/>
        <v>6887.23</v>
      </c>
      <c r="J23" s="109"/>
      <c r="L23" s="44"/>
    </row>
    <row r="24" spans="1:12" x14ac:dyDescent="0.25">
      <c r="A24" s="66" t="s">
        <v>355</v>
      </c>
      <c r="B24" s="64" t="s">
        <v>48</v>
      </c>
      <c r="C24" s="111">
        <f>VLOOKUP(A24,MTD!O:Q,2,0)</f>
        <v>0</v>
      </c>
      <c r="D24" s="33">
        <f>VLOOKUP(A24,MTD!O:Q,3,0)</f>
        <v>0</v>
      </c>
      <c r="E24" s="32">
        <f t="shared" si="3"/>
        <v>0</v>
      </c>
      <c r="F24" s="14"/>
      <c r="G24" s="111">
        <f>VLOOKUP(A24,YTD!O:Q,2,0)</f>
        <v>0</v>
      </c>
      <c r="H24" s="33">
        <f>VLOOKUP(A24,YTD!O:Q,3,0)</f>
        <v>0</v>
      </c>
      <c r="I24" s="32">
        <f t="shared" si="1"/>
        <v>0</v>
      </c>
      <c r="J24" s="109"/>
    </row>
    <row r="25" spans="1:12" hidden="1" x14ac:dyDescent="0.25">
      <c r="A25" s="66" t="s">
        <v>18</v>
      </c>
      <c r="B25" s="64" t="s">
        <v>49</v>
      </c>
      <c r="C25" s="111">
        <f>VLOOKUP(A25,MTD!O:Q,2,0)</f>
        <v>0</v>
      </c>
      <c r="D25" s="33">
        <f>VLOOKUP(A25,MTD!O:Q,3,0)</f>
        <v>0</v>
      </c>
      <c r="E25" s="32">
        <f t="shared" si="3"/>
        <v>0</v>
      </c>
      <c r="F25" s="14"/>
      <c r="G25" s="111">
        <f>VLOOKUP(A25,YTD!O:Q,2,0)</f>
        <v>0</v>
      </c>
      <c r="H25" s="33">
        <f>VLOOKUP(A25,YTD!O:Q,3,0)</f>
        <v>0</v>
      </c>
      <c r="I25" s="32">
        <f t="shared" si="1"/>
        <v>0</v>
      </c>
      <c r="J25" s="109"/>
    </row>
    <row r="26" spans="1:12" x14ac:dyDescent="0.25">
      <c r="A26" s="66" t="s">
        <v>14</v>
      </c>
      <c r="B26" s="64" t="s">
        <v>50</v>
      </c>
      <c r="C26" s="111">
        <f>VLOOKUP(A26,MTD!O:Q,2,0)</f>
        <v>105.4</v>
      </c>
      <c r="D26" s="33">
        <f>VLOOKUP(A26,MTD!O:Q,3,0)</f>
        <v>0</v>
      </c>
      <c r="E26" s="32">
        <f t="shared" si="3"/>
        <v>105.4</v>
      </c>
      <c r="F26" s="14"/>
      <c r="G26" s="111">
        <f>VLOOKUP(A26,YTD!O:Q,2,0)</f>
        <v>651.86</v>
      </c>
      <c r="H26" s="110"/>
      <c r="I26" s="32">
        <f t="shared" si="1"/>
        <v>651.86</v>
      </c>
      <c r="J26" s="109"/>
    </row>
    <row r="27" spans="1:12" hidden="1" x14ac:dyDescent="0.25">
      <c r="A27" s="66" t="s">
        <v>720</v>
      </c>
      <c r="B27" s="43" t="s">
        <v>84</v>
      </c>
      <c r="C27" s="111">
        <f>VLOOKUP(A27,MTD!O:Q,2,0)</f>
        <v>0</v>
      </c>
      <c r="D27" s="33">
        <f>VLOOKUP(A27,MTD!O:Q,3,0)</f>
        <v>0</v>
      </c>
      <c r="E27" s="32">
        <f t="shared" si="3"/>
        <v>0</v>
      </c>
      <c r="F27" s="14"/>
      <c r="G27" s="111">
        <f>VLOOKUP(A27,YTD!O:Q,2,0)</f>
        <v>0</v>
      </c>
      <c r="H27" s="33">
        <f>VLOOKUP(A26,YTD!O:Q,3,0)</f>
        <v>0</v>
      </c>
      <c r="I27" s="32">
        <f t="shared" si="1"/>
        <v>0</v>
      </c>
      <c r="J27" s="109"/>
    </row>
    <row r="28" spans="1:12" x14ac:dyDescent="0.25">
      <c r="B28" s="10" t="s">
        <v>70</v>
      </c>
      <c r="C28" s="31">
        <f>SUM(C10:C27)</f>
        <v>438078.27</v>
      </c>
      <c r="D28" s="31">
        <f>SUM(D10:D27)</f>
        <v>445571</v>
      </c>
      <c r="E28" s="31">
        <f>SUM(E10:E27)</f>
        <v>-7492.7299999999977</v>
      </c>
      <c r="F28" s="14"/>
      <c r="G28" s="31">
        <f>SUM(G10:G27)</f>
        <v>2124906.09</v>
      </c>
      <c r="H28" s="31">
        <f>SUM(H10:H27)</f>
        <v>2227855</v>
      </c>
      <c r="I28" s="32">
        <f>G28-H28</f>
        <v>-102948.91000000015</v>
      </c>
      <c r="J28" s="109"/>
    </row>
    <row r="29" spans="1:12" x14ac:dyDescent="0.25">
      <c r="B29" s="10"/>
      <c r="C29" s="31"/>
      <c r="D29" s="33"/>
      <c r="E29" s="32"/>
      <c r="F29" s="14"/>
      <c r="G29" s="31"/>
      <c r="H29" s="33"/>
      <c r="I29" s="32"/>
      <c r="J29" s="109"/>
    </row>
    <row r="30" spans="1:12" x14ac:dyDescent="0.25">
      <c r="B30" s="10" t="s">
        <v>471</v>
      </c>
      <c r="C30" s="31"/>
      <c r="D30" s="33"/>
      <c r="E30" s="32"/>
      <c r="F30" s="14"/>
      <c r="G30" s="31"/>
      <c r="H30" s="33"/>
      <c r="I30" s="32"/>
      <c r="J30" s="109"/>
    </row>
    <row r="31" spans="1:12" x14ac:dyDescent="0.25">
      <c r="A31" s="66" t="s">
        <v>357</v>
      </c>
      <c r="B31" s="64" t="s">
        <v>445</v>
      </c>
      <c r="C31" s="111">
        <f>VLOOKUP(A31,MTD!O:Q,2,0)</f>
        <v>12247.49</v>
      </c>
      <c r="D31" s="33">
        <f>VLOOKUP(A31,MTD!O:Q,3,0)</f>
        <v>9180</v>
      </c>
      <c r="E31" s="32">
        <f t="shared" ref="E31:E34" si="4">C31-D31</f>
        <v>3067.49</v>
      </c>
      <c r="F31" s="14"/>
      <c r="G31" s="111">
        <f>VLOOKUP(A31,YTD!O:Q,2,0)</f>
        <v>63428.9</v>
      </c>
      <c r="H31" s="33">
        <f>VLOOKUP(A31,YTD!O:Q,3,0)</f>
        <v>44200</v>
      </c>
      <c r="I31" s="32">
        <f t="shared" si="1"/>
        <v>19228.900000000001</v>
      </c>
      <c r="J31" s="109"/>
    </row>
    <row r="32" spans="1:12" x14ac:dyDescent="0.25">
      <c r="A32" s="66" t="s">
        <v>358</v>
      </c>
      <c r="B32" s="64" t="s">
        <v>446</v>
      </c>
      <c r="C32" s="111">
        <f>VLOOKUP(A32,MTD!O:Q,2,0)</f>
        <v>0</v>
      </c>
      <c r="D32" s="33">
        <f>VLOOKUP(A32,MTD!O:Q,3,0)</f>
        <v>0</v>
      </c>
      <c r="E32" s="32">
        <f t="shared" si="4"/>
        <v>0</v>
      </c>
      <c r="F32" s="14"/>
      <c r="G32" s="111">
        <f>VLOOKUP(A32,YTD!O:Q,2,0)</f>
        <v>0</v>
      </c>
      <c r="H32" s="33">
        <f>VLOOKUP(A32,YTD!O:Q,3,0)</f>
        <v>0</v>
      </c>
      <c r="I32" s="32">
        <f t="shared" si="1"/>
        <v>0</v>
      </c>
      <c r="J32" s="109"/>
    </row>
    <row r="33" spans="1:13" x14ac:dyDescent="0.25">
      <c r="A33" s="66" t="s">
        <v>359</v>
      </c>
      <c r="B33" s="64" t="s">
        <v>447</v>
      </c>
      <c r="C33" s="111">
        <f>VLOOKUP(A33,MTD!O:Q,2,0)</f>
        <v>211.13</v>
      </c>
      <c r="D33" s="33">
        <f>VLOOKUP(A33,MTD!O:Q,3,0)</f>
        <v>540</v>
      </c>
      <c r="E33" s="32">
        <f t="shared" si="4"/>
        <v>-328.87</v>
      </c>
      <c r="F33" s="14"/>
      <c r="G33" s="111">
        <f>VLOOKUP(A33,YTD!O:Q,2,0)</f>
        <v>1984.01</v>
      </c>
      <c r="H33" s="33">
        <f>VLOOKUP(A33,YTD!O:Q,3,0)</f>
        <v>2600</v>
      </c>
      <c r="I33" s="32">
        <f t="shared" si="1"/>
        <v>-615.99</v>
      </c>
      <c r="J33" s="109"/>
    </row>
    <row r="34" spans="1:13" x14ac:dyDescent="0.25">
      <c r="A34" s="66" t="s">
        <v>360</v>
      </c>
      <c r="B34" s="64" t="s">
        <v>448</v>
      </c>
      <c r="C34" s="111">
        <f>VLOOKUP(A34,MTD!O:Q,2,0)</f>
        <v>2899.56</v>
      </c>
      <c r="D34" s="33">
        <f>VLOOKUP(A34,MTD!O:Q,3,0)</f>
        <v>3240</v>
      </c>
      <c r="E34" s="32">
        <f t="shared" si="4"/>
        <v>-340.44000000000005</v>
      </c>
      <c r="F34" s="14"/>
      <c r="G34" s="111">
        <f>VLOOKUP(A34,YTD!O:Q,2,0)</f>
        <v>23735.81</v>
      </c>
      <c r="H34" s="33">
        <f>VLOOKUP(A34,YTD!O:Q,3,0)</f>
        <v>15600</v>
      </c>
      <c r="I34" s="32">
        <f t="shared" si="1"/>
        <v>8135.8100000000013</v>
      </c>
      <c r="J34" s="109"/>
    </row>
    <row r="35" spans="1:13" x14ac:dyDescent="0.25">
      <c r="A35" s="66" t="s">
        <v>546</v>
      </c>
      <c r="B35" s="1" t="s">
        <v>552</v>
      </c>
      <c r="C35" s="111">
        <f>VLOOKUP(A35,MTD!O:Q,2,0)</f>
        <v>1013.5</v>
      </c>
      <c r="D35" s="33">
        <f>VLOOKUP(A35,MTD!O:Q,3,0)</f>
        <v>1080</v>
      </c>
      <c r="E35" s="32">
        <f t="shared" ref="E35:E37" si="5">C35-D35</f>
        <v>-66.5</v>
      </c>
      <c r="F35" s="14"/>
      <c r="G35" s="111">
        <f>VLOOKUP(A35,YTD!O:Q,2,0)</f>
        <v>6332.75</v>
      </c>
      <c r="H35" s="33">
        <f>VLOOKUP(A35,YTD!O:Q,3,0)</f>
        <v>5200</v>
      </c>
      <c r="I35" s="32">
        <f t="shared" si="1"/>
        <v>1132.75</v>
      </c>
      <c r="J35" s="109"/>
      <c r="L35" s="44"/>
    </row>
    <row r="36" spans="1:13" x14ac:dyDescent="0.25">
      <c r="A36" s="66" t="s">
        <v>547</v>
      </c>
      <c r="B36" s="1" t="s">
        <v>553</v>
      </c>
      <c r="C36" s="111">
        <f>VLOOKUP(A36,MTD!O:Q,2,0)</f>
        <v>583.5</v>
      </c>
      <c r="D36" s="33">
        <f>VLOOKUP(A36,MTD!O:Q,3,0)</f>
        <v>540</v>
      </c>
      <c r="E36" s="32">
        <f t="shared" si="5"/>
        <v>43.5</v>
      </c>
      <c r="F36" s="14"/>
      <c r="G36" s="111">
        <f>VLOOKUP(A36,YTD!O:Q,2,0)</f>
        <v>1575.75</v>
      </c>
      <c r="H36" s="33">
        <f>VLOOKUP(A36,YTD!O:Q,3,0)</f>
        <v>2600</v>
      </c>
      <c r="I36" s="32">
        <f t="shared" si="1"/>
        <v>-1024.25</v>
      </c>
      <c r="J36" s="109"/>
      <c r="L36" s="44"/>
    </row>
    <row r="37" spans="1:13" x14ac:dyDescent="0.25">
      <c r="A37" s="66" t="s">
        <v>548</v>
      </c>
      <c r="B37" s="1" t="s">
        <v>554</v>
      </c>
      <c r="C37" s="111">
        <f>VLOOKUP(A37,MTD!O:Q,2,0)</f>
        <v>238</v>
      </c>
      <c r="D37" s="33">
        <f>VLOOKUP(A37,MTD!O:Q,3,0)</f>
        <v>540</v>
      </c>
      <c r="E37" s="32">
        <f t="shared" si="5"/>
        <v>-302</v>
      </c>
      <c r="F37" s="14"/>
      <c r="G37" s="111">
        <f>VLOOKUP(A37,YTD!O:Q,2,0)</f>
        <v>1143</v>
      </c>
      <c r="H37" s="33">
        <f>VLOOKUP(A37,YTD!O:Q,3,0)</f>
        <v>2600</v>
      </c>
      <c r="I37" s="32">
        <f t="shared" si="1"/>
        <v>-1457</v>
      </c>
      <c r="J37" s="109"/>
      <c r="L37" s="44"/>
    </row>
    <row r="38" spans="1:13" ht="8.25" customHeight="1" x14ac:dyDescent="0.25">
      <c r="B38" s="10"/>
      <c r="C38" s="31"/>
      <c r="D38" s="33"/>
      <c r="E38" s="32"/>
      <c r="F38" s="14"/>
      <c r="G38" s="31"/>
      <c r="H38" s="33"/>
      <c r="I38" s="32"/>
      <c r="J38" s="109"/>
    </row>
    <row r="39" spans="1:13" x14ac:dyDescent="0.25">
      <c r="B39" s="10" t="s">
        <v>472</v>
      </c>
      <c r="C39" s="31">
        <f>SUM(C31:C38)</f>
        <v>17193.18</v>
      </c>
      <c r="D39" s="31">
        <f>SUM(D31:D38)</f>
        <v>15120</v>
      </c>
      <c r="E39" s="31">
        <f>SUM(E31:E38)</f>
        <v>2073.1799999999998</v>
      </c>
      <c r="F39" s="14"/>
      <c r="G39" s="31">
        <f t="shared" ref="G39:H39" si="6">SUM(G31:G38)</f>
        <v>98200.22</v>
      </c>
      <c r="H39" s="31">
        <f t="shared" si="6"/>
        <v>72800</v>
      </c>
      <c r="I39" s="32">
        <f t="shared" si="1"/>
        <v>25400.22</v>
      </c>
      <c r="J39" s="109"/>
    </row>
    <row r="40" spans="1:13" ht="15.75" customHeight="1" x14ac:dyDescent="0.25">
      <c r="B40" s="10"/>
      <c r="C40" s="31"/>
      <c r="D40" s="33"/>
      <c r="E40" s="32"/>
      <c r="F40" s="14"/>
      <c r="G40" s="31"/>
      <c r="H40" s="33"/>
      <c r="I40" s="32"/>
      <c r="J40" s="109"/>
      <c r="M40" s="44"/>
    </row>
    <row r="41" spans="1:13" x14ac:dyDescent="0.25">
      <c r="B41" s="10" t="s">
        <v>473</v>
      </c>
      <c r="C41" s="31"/>
      <c r="D41" s="33"/>
      <c r="E41" s="32"/>
      <c r="F41" s="14"/>
      <c r="G41" s="31"/>
      <c r="H41" s="33"/>
      <c r="I41" s="32"/>
      <c r="J41" s="109"/>
    </row>
    <row r="42" spans="1:13" hidden="1" x14ac:dyDescent="0.25">
      <c r="A42" s="1" t="s">
        <v>646</v>
      </c>
      <c r="B42" s="1" t="s">
        <v>648</v>
      </c>
      <c r="C42" s="111">
        <f>VLOOKUP(A42,MTD!O:Q,2,0)</f>
        <v>0</v>
      </c>
      <c r="D42" s="33">
        <f>VLOOKUP(A42,MTD!O:Q,3,0)</f>
        <v>0</v>
      </c>
      <c r="E42" s="32">
        <f t="shared" ref="E42:E46" si="7">C42-D42</f>
        <v>0</v>
      </c>
      <c r="F42" s="14"/>
      <c r="G42" s="111">
        <f>VLOOKUP(A42,YTD!O:Q,2,0)</f>
        <v>0</v>
      </c>
      <c r="H42" s="33">
        <f>VLOOKUP(A42,YTD!O:Q,3,0)</f>
        <v>0</v>
      </c>
      <c r="I42" s="32">
        <f t="shared" si="1"/>
        <v>0</v>
      </c>
      <c r="J42" s="109"/>
    </row>
    <row r="43" spans="1:13" x14ac:dyDescent="0.25">
      <c r="A43" s="66" t="s">
        <v>361</v>
      </c>
      <c r="B43" s="64" t="s">
        <v>449</v>
      </c>
      <c r="C43" s="111">
        <f>VLOOKUP(A43,MTD!O:Q,2,0)</f>
        <v>0</v>
      </c>
      <c r="D43" s="33">
        <f>VLOOKUP(A43,MTD!O:Q,3,0)</f>
        <v>150</v>
      </c>
      <c r="E43" s="32">
        <f t="shared" si="7"/>
        <v>-150</v>
      </c>
      <c r="F43" s="14"/>
      <c r="G43" s="111">
        <f>VLOOKUP(A43,YTD!O:Q,2,0)</f>
        <v>0</v>
      </c>
      <c r="H43" s="33">
        <f>VLOOKUP(A43,YTD!O:Q,3,0)</f>
        <v>1950</v>
      </c>
      <c r="I43" s="32">
        <f t="shared" si="1"/>
        <v>-1950</v>
      </c>
      <c r="J43" s="109"/>
    </row>
    <row r="44" spans="1:13" x14ac:dyDescent="0.25">
      <c r="A44" s="66" t="s">
        <v>362</v>
      </c>
      <c r="B44" s="64" t="s">
        <v>450</v>
      </c>
      <c r="C44" s="111">
        <f>VLOOKUP(A44,MTD!O:Q,2,0)</f>
        <v>1660</v>
      </c>
      <c r="D44" s="33">
        <f>VLOOKUP(A44,MTD!O:Q,3,0)</f>
        <v>0</v>
      </c>
      <c r="E44" s="32">
        <f t="shared" si="7"/>
        <v>1660</v>
      </c>
      <c r="F44" s="14"/>
      <c r="G44" s="111">
        <f>VLOOKUP(A44,YTD!O:Q,2,0)</f>
        <v>7660</v>
      </c>
      <c r="H44" s="33">
        <f>VLOOKUP(A44,YTD!O:Q,3,0)</f>
        <v>0</v>
      </c>
      <c r="I44" s="32">
        <f t="shared" si="1"/>
        <v>7660</v>
      </c>
      <c r="J44" s="109"/>
    </row>
    <row r="45" spans="1:13" x14ac:dyDescent="0.25">
      <c r="A45" s="66" t="s">
        <v>599</v>
      </c>
      <c r="B45" s="66" t="s">
        <v>596</v>
      </c>
      <c r="C45" s="111">
        <f>VLOOKUP(A45,MTD!O:Q,2,0)</f>
        <v>0</v>
      </c>
      <c r="D45" s="33">
        <f>VLOOKUP(A45,MTD!O:Q,3,0)</f>
        <v>0</v>
      </c>
      <c r="E45" s="32">
        <f t="shared" ref="E45" si="8">C45-D45</f>
        <v>0</v>
      </c>
      <c r="F45" s="14"/>
      <c r="G45" s="111">
        <f>VLOOKUP(A45,YTD!O:Q,2,0)</f>
        <v>607.79999999999995</v>
      </c>
      <c r="H45" s="33">
        <f>VLOOKUP(A45,YTD!O:Q,3,0)</f>
        <v>0</v>
      </c>
      <c r="I45" s="32">
        <f t="shared" si="1"/>
        <v>607.79999999999995</v>
      </c>
      <c r="J45" s="109"/>
    </row>
    <row r="46" spans="1:13" x14ac:dyDescent="0.25">
      <c r="A46" s="66" t="s">
        <v>363</v>
      </c>
      <c r="B46" s="64" t="s">
        <v>451</v>
      </c>
      <c r="C46" s="111">
        <f>VLOOKUP(A46,MTD!O:Q,2,0)</f>
        <v>0</v>
      </c>
      <c r="D46" s="33">
        <f>VLOOKUP(A46,MTD!O:Q,3,0)</f>
        <v>100</v>
      </c>
      <c r="E46" s="32">
        <f t="shared" si="7"/>
        <v>-100</v>
      </c>
      <c r="F46" s="14"/>
      <c r="G46" s="111">
        <f>VLOOKUP(A46,YTD!O:Q,2,0)</f>
        <v>0</v>
      </c>
      <c r="H46" s="33">
        <f>VLOOKUP(A46,YTD!O:Q,3,0)</f>
        <v>500</v>
      </c>
      <c r="I46" s="32">
        <f t="shared" si="1"/>
        <v>-500</v>
      </c>
      <c r="J46" s="109"/>
    </row>
    <row r="47" spans="1:13" ht="6.75" customHeight="1" x14ac:dyDescent="0.25">
      <c r="B47" s="10"/>
      <c r="C47" s="31"/>
      <c r="D47" s="33"/>
      <c r="E47" s="32"/>
      <c r="F47" s="14"/>
      <c r="G47" s="31"/>
      <c r="H47" s="33"/>
      <c r="I47" s="32"/>
      <c r="J47" s="109"/>
    </row>
    <row r="48" spans="1:13" x14ac:dyDescent="0.25">
      <c r="B48" s="10" t="s">
        <v>474</v>
      </c>
      <c r="C48" s="31">
        <f>SUM(C42:C47)</f>
        <v>1660</v>
      </c>
      <c r="D48" s="31">
        <f>SUM(D42:D47)</f>
        <v>250</v>
      </c>
      <c r="E48" s="31">
        <f t="shared" ref="E48" si="9">SUM(E43:E47)</f>
        <v>1410</v>
      </c>
      <c r="F48" s="31"/>
      <c r="G48" s="31">
        <f>SUM(G42:G47)</f>
        <v>8267.7999999999993</v>
      </c>
      <c r="H48" s="31">
        <f>SUM(H42:H47)</f>
        <v>2450</v>
      </c>
      <c r="I48" s="32">
        <f t="shared" si="1"/>
        <v>5817.7999999999993</v>
      </c>
      <c r="J48" s="109"/>
    </row>
    <row r="49" spans="1:10" ht="11.25" customHeight="1" x14ac:dyDescent="0.25">
      <c r="B49" s="10"/>
      <c r="C49" s="31"/>
      <c r="D49" s="33"/>
      <c r="E49" s="32"/>
      <c r="F49" s="14"/>
      <c r="G49" s="31"/>
      <c r="H49" s="33"/>
      <c r="I49" s="32"/>
      <c r="J49" s="109"/>
    </row>
    <row r="50" spans="1:10" x14ac:dyDescent="0.25">
      <c r="B50" s="10" t="s">
        <v>475</v>
      </c>
      <c r="C50" s="31"/>
      <c r="D50" s="33"/>
      <c r="E50" s="32"/>
      <c r="F50" s="14"/>
      <c r="G50" s="31"/>
      <c r="H50" s="33"/>
      <c r="I50" s="32"/>
      <c r="J50" s="109"/>
    </row>
    <row r="51" spans="1:10" x14ac:dyDescent="0.25">
      <c r="A51" s="66" t="s">
        <v>364</v>
      </c>
      <c r="B51" s="64" t="s">
        <v>452</v>
      </c>
      <c r="C51" s="111">
        <f>VLOOKUP(A51,MTD!O:Q,2,0)</f>
        <v>82315.600000000006</v>
      </c>
      <c r="D51" s="33">
        <f>VLOOKUP(A51,MTD!O:Q,3,0)</f>
        <v>103000</v>
      </c>
      <c r="E51" s="32">
        <f t="shared" ref="E51:E56" si="10">C51-D51</f>
        <v>-20684.399999999994</v>
      </c>
      <c r="F51" s="14"/>
      <c r="G51" s="111">
        <f>VLOOKUP(A51,YTD!O:Q,2,0)</f>
        <v>492074.43</v>
      </c>
      <c r="H51" s="33">
        <f>VLOOKUP(A51,YTD!O:Q,3,0)</f>
        <v>498000</v>
      </c>
      <c r="I51" s="32">
        <f t="shared" si="1"/>
        <v>-5925.570000000007</v>
      </c>
      <c r="J51" s="109"/>
    </row>
    <row r="52" spans="1:10" x14ac:dyDescent="0.25">
      <c r="A52" s="66" t="s">
        <v>365</v>
      </c>
      <c r="B52" s="64" t="s">
        <v>453</v>
      </c>
      <c r="C52" s="111">
        <f>VLOOKUP(A52,MTD!O:Q,2,0)</f>
        <v>9516</v>
      </c>
      <c r="D52" s="33">
        <f>VLOOKUP(A52,MTD!O:Q,3,0)</f>
        <v>13000</v>
      </c>
      <c r="E52" s="32">
        <f t="shared" si="10"/>
        <v>-3484</v>
      </c>
      <c r="F52" s="14"/>
      <c r="G52" s="111">
        <f>VLOOKUP(A52,YTD!O:Q,2,0)</f>
        <v>59463.07</v>
      </c>
      <c r="H52" s="33">
        <f>VLOOKUP(A52,YTD!O:Q,3,0)</f>
        <v>64000</v>
      </c>
      <c r="I52" s="32">
        <f t="shared" si="1"/>
        <v>-4536.93</v>
      </c>
      <c r="J52" s="109"/>
    </row>
    <row r="53" spans="1:10" x14ac:dyDescent="0.25">
      <c r="A53" s="66" t="s">
        <v>366</v>
      </c>
      <c r="B53" s="64" t="s">
        <v>454</v>
      </c>
      <c r="C53" s="111">
        <f>VLOOKUP(A53,MTD!O:Q,2,0)</f>
        <v>35068.51</v>
      </c>
      <c r="D53" s="33">
        <f>VLOOKUP(A53,MTD!O:Q,3,0)</f>
        <v>45000</v>
      </c>
      <c r="E53" s="32">
        <f t="shared" si="10"/>
        <v>-9931.489999999998</v>
      </c>
      <c r="F53" s="14"/>
      <c r="G53" s="111">
        <f>VLOOKUP(A53,YTD!O:Q,2,0)</f>
        <v>210575.48</v>
      </c>
      <c r="H53" s="33">
        <f>VLOOKUP(A53,YTD!O:Q,3,0)</f>
        <v>213000</v>
      </c>
      <c r="I53" s="32">
        <f t="shared" si="1"/>
        <v>-2424.5199999999895</v>
      </c>
      <c r="J53" s="109"/>
    </row>
    <row r="54" spans="1:10" x14ac:dyDescent="0.25">
      <c r="A54" s="66" t="s">
        <v>367</v>
      </c>
      <c r="B54" s="64" t="s">
        <v>455</v>
      </c>
      <c r="C54" s="111">
        <f>VLOOKUP(A54,MTD!O:Q,2,0)</f>
        <v>8707.5</v>
      </c>
      <c r="D54" s="33">
        <f>VLOOKUP(A54,MTD!O:Q,3,0)</f>
        <v>9000</v>
      </c>
      <c r="E54" s="32">
        <f t="shared" si="10"/>
        <v>-292.5</v>
      </c>
      <c r="F54" s="14"/>
      <c r="G54" s="111">
        <f>VLOOKUP(A54,YTD!O:Q,2,0)</f>
        <v>57319</v>
      </c>
      <c r="H54" s="33">
        <f>VLOOKUP(A54,YTD!O:Q,3,0)</f>
        <v>51000</v>
      </c>
      <c r="I54" s="32">
        <f t="shared" si="1"/>
        <v>6319</v>
      </c>
      <c r="J54" s="109"/>
    </row>
    <row r="55" spans="1:10" x14ac:dyDescent="0.25">
      <c r="A55" s="66" t="s">
        <v>368</v>
      </c>
      <c r="B55" s="64" t="s">
        <v>456</v>
      </c>
      <c r="C55" s="111">
        <f>VLOOKUP(A55,MTD!O:Q,2,0)</f>
        <v>3249.95</v>
      </c>
      <c r="D55" s="33">
        <f>VLOOKUP(A55,MTD!O:Q,3,0)</f>
        <v>4000</v>
      </c>
      <c r="E55" s="32">
        <f t="shared" si="10"/>
        <v>-750.05000000000018</v>
      </c>
      <c r="F55" s="14"/>
      <c r="G55" s="111">
        <f>VLOOKUP(A55,YTD!O:Q,2,0)</f>
        <v>17888.88</v>
      </c>
      <c r="H55" s="33">
        <f>VLOOKUP(A55,YTD!O:Q,3,0)</f>
        <v>19000</v>
      </c>
      <c r="I55" s="32">
        <f t="shared" si="1"/>
        <v>-1111.119999999999</v>
      </c>
      <c r="J55" s="109"/>
    </row>
    <row r="56" spans="1:10" x14ac:dyDescent="0.25">
      <c r="A56" s="66" t="s">
        <v>369</v>
      </c>
      <c r="B56" s="64" t="s">
        <v>457</v>
      </c>
      <c r="C56" s="111">
        <f>VLOOKUP(A56,MTD!O:Q,2,0)</f>
        <v>0</v>
      </c>
      <c r="D56" s="33">
        <f>VLOOKUP(A56,MTD!O:Q,3,0)</f>
        <v>0</v>
      </c>
      <c r="E56" s="32">
        <f t="shared" si="10"/>
        <v>0</v>
      </c>
      <c r="F56" s="14"/>
      <c r="G56" s="111">
        <f>VLOOKUP(A56,YTD!O:Q,2,0)</f>
        <v>0</v>
      </c>
      <c r="H56" s="33">
        <f>VLOOKUP(A56,YTD!O:Q,3,0)</f>
        <v>0</v>
      </c>
      <c r="I56" s="32">
        <f t="shared" si="1"/>
        <v>0</v>
      </c>
      <c r="J56" s="109"/>
    </row>
    <row r="57" spans="1:10" ht="6.75" customHeight="1" x14ac:dyDescent="0.25">
      <c r="B57" s="10"/>
      <c r="C57" s="31"/>
      <c r="D57" s="33"/>
      <c r="E57" s="32"/>
      <c r="F57" s="14"/>
      <c r="G57" s="31"/>
      <c r="H57" s="33"/>
      <c r="I57" s="32"/>
      <c r="J57" s="109"/>
    </row>
    <row r="58" spans="1:10" x14ac:dyDescent="0.25">
      <c r="B58" s="10" t="s">
        <v>476</v>
      </c>
      <c r="C58" s="31">
        <f>SUM(C51:C57)</f>
        <v>138857.56000000003</v>
      </c>
      <c r="D58" s="31">
        <f t="shared" ref="D58:H58" si="11">SUM(D51:D57)</f>
        <v>174000</v>
      </c>
      <c r="E58" s="31">
        <f t="shared" si="11"/>
        <v>-35142.439999999995</v>
      </c>
      <c r="F58" s="31"/>
      <c r="G58" s="31">
        <f t="shared" si="11"/>
        <v>837320.86</v>
      </c>
      <c r="H58" s="31">
        <f t="shared" si="11"/>
        <v>845000</v>
      </c>
      <c r="I58" s="32">
        <f t="shared" si="1"/>
        <v>-7679.140000000014</v>
      </c>
      <c r="J58" s="109"/>
    </row>
    <row r="59" spans="1:10" ht="11.25" customHeight="1" x14ac:dyDescent="0.25">
      <c r="B59" s="10"/>
      <c r="C59" s="31"/>
      <c r="D59" s="33"/>
      <c r="E59" s="32"/>
      <c r="F59" s="14"/>
      <c r="G59" s="31"/>
      <c r="H59" s="33"/>
      <c r="I59" s="32"/>
      <c r="J59" s="109"/>
    </row>
    <row r="60" spans="1:10" x14ac:dyDescent="0.25">
      <c r="B60" s="10" t="s">
        <v>477</v>
      </c>
      <c r="C60" s="31"/>
      <c r="D60" s="33"/>
      <c r="E60" s="32"/>
      <c r="F60" s="14"/>
      <c r="G60" s="31"/>
      <c r="H60" s="33"/>
      <c r="I60" s="32"/>
      <c r="J60" s="109"/>
    </row>
    <row r="61" spans="1:10" x14ac:dyDescent="0.25">
      <c r="A61" s="66" t="s">
        <v>370</v>
      </c>
      <c r="B61" s="64" t="s">
        <v>458</v>
      </c>
      <c r="C61" s="111">
        <f>VLOOKUP(A61,MTD!O:Q,2,0)</f>
        <v>4669.1000000000004</v>
      </c>
      <c r="D61" s="33">
        <f>VLOOKUP(A61,MTD!O:Q,3,0)</f>
        <v>3990</v>
      </c>
      <c r="E61" s="32">
        <f t="shared" ref="E61:E64" si="12">C61-D61</f>
        <v>679.10000000000036</v>
      </c>
      <c r="F61" s="14"/>
      <c r="G61" s="111">
        <f>VLOOKUP(A61,YTD!O:Q,2,0)</f>
        <v>24895.06</v>
      </c>
      <c r="H61" s="33">
        <f>VLOOKUP(A61,YTD!O:Q,3,0)</f>
        <v>19213</v>
      </c>
      <c r="I61" s="32">
        <f t="shared" si="1"/>
        <v>5682.0600000000013</v>
      </c>
      <c r="J61" s="109"/>
    </row>
    <row r="62" spans="1:10" hidden="1" x14ac:dyDescent="0.25">
      <c r="A62" s="66" t="s">
        <v>371</v>
      </c>
      <c r="B62" s="64" t="s">
        <v>459</v>
      </c>
      <c r="C62" s="111">
        <f>VLOOKUP(A62,MTD!O:Q,2,0)</f>
        <v>0</v>
      </c>
      <c r="D62" s="33">
        <f>VLOOKUP(A62,MTD!O:Q,3,0)</f>
        <v>0</v>
      </c>
      <c r="E62" s="32">
        <f t="shared" si="12"/>
        <v>0</v>
      </c>
      <c r="F62" s="14"/>
      <c r="G62" s="111">
        <f>VLOOKUP(A62,YTD!O:Q,2,0)</f>
        <v>0</v>
      </c>
      <c r="H62" s="33">
        <f>VLOOKUP(A62,YTD!O:Q,3,0)</f>
        <v>0</v>
      </c>
      <c r="I62" s="32">
        <f t="shared" si="1"/>
        <v>0</v>
      </c>
      <c r="J62" s="109"/>
    </row>
    <row r="63" spans="1:10" x14ac:dyDescent="0.25">
      <c r="A63" s="66" t="s">
        <v>372</v>
      </c>
      <c r="B63" s="64" t="s">
        <v>460</v>
      </c>
      <c r="C63" s="111">
        <f>VLOOKUP(A63,MTD!O:Q,2,0)</f>
        <v>43.77</v>
      </c>
      <c r="D63" s="33">
        <f>VLOOKUP(A63,MTD!O:Q,3,0)</f>
        <v>235</v>
      </c>
      <c r="E63" s="32">
        <f t="shared" si="12"/>
        <v>-191.23</v>
      </c>
      <c r="F63" s="14"/>
      <c r="G63" s="111">
        <f>VLOOKUP(A63,YTD!O:Q,2,0)</f>
        <v>862.77</v>
      </c>
      <c r="H63" s="33">
        <f>VLOOKUP(A63,YTD!O:Q,3,0)</f>
        <v>1130</v>
      </c>
      <c r="I63" s="32">
        <f t="shared" si="1"/>
        <v>-267.23</v>
      </c>
      <c r="J63" s="109"/>
    </row>
    <row r="64" spans="1:10" x14ac:dyDescent="0.25">
      <c r="A64" s="66" t="s">
        <v>373</v>
      </c>
      <c r="B64" s="64" t="s">
        <v>461</v>
      </c>
      <c r="C64" s="111">
        <f>VLOOKUP(A64,MTD!O:Q,2,0)</f>
        <v>710.66</v>
      </c>
      <c r="D64" s="33">
        <f>VLOOKUP(A64,MTD!O:Q,3,0)</f>
        <v>1408</v>
      </c>
      <c r="E64" s="32">
        <f t="shared" si="12"/>
        <v>-697.34</v>
      </c>
      <c r="F64" s="14"/>
      <c r="G64" s="111">
        <f>VLOOKUP(A64,YTD!O:Q,2,0)</f>
        <v>8935.07</v>
      </c>
      <c r="H64" s="33">
        <f>VLOOKUP(A64,YTD!O:Q,3,0)</f>
        <v>6780</v>
      </c>
      <c r="I64" s="32">
        <f t="shared" si="1"/>
        <v>2155.0699999999997</v>
      </c>
      <c r="J64" s="109"/>
    </row>
    <row r="65" spans="1:10" x14ac:dyDescent="0.25">
      <c r="A65" s="66" t="s">
        <v>549</v>
      </c>
      <c r="B65" s="64" t="s">
        <v>556</v>
      </c>
      <c r="C65" s="111">
        <f>VLOOKUP(A65,MTD!O:Q,2,0)</f>
        <v>438.81</v>
      </c>
      <c r="D65" s="33">
        <f>VLOOKUP(A65,MTD!O:Q,3,0)</f>
        <v>469</v>
      </c>
      <c r="E65" s="32">
        <f t="shared" ref="E65:E68" si="13">C65-D65</f>
        <v>-30.189999999999998</v>
      </c>
      <c r="F65" s="14"/>
      <c r="G65" s="111">
        <f>VLOOKUP(A65,YTD!O:Q,2,0)</f>
        <v>2733.62</v>
      </c>
      <c r="H65" s="33">
        <f>VLOOKUP(A65,YTD!O:Q,3,0)</f>
        <v>2260</v>
      </c>
      <c r="I65" s="32">
        <f t="shared" si="1"/>
        <v>473.61999999999989</v>
      </c>
      <c r="J65" s="109"/>
    </row>
    <row r="66" spans="1:10" x14ac:dyDescent="0.25">
      <c r="A66" s="66" t="s">
        <v>550</v>
      </c>
      <c r="B66" s="64" t="s">
        <v>558</v>
      </c>
      <c r="C66" s="111">
        <f>VLOOKUP(A66,MTD!O:Q,2,0)</f>
        <v>128.19999999999999</v>
      </c>
      <c r="D66" s="33">
        <f>VLOOKUP(A66,MTD!O:Q,3,0)</f>
        <v>235</v>
      </c>
      <c r="E66" s="32">
        <f t="shared" si="13"/>
        <v>-106.80000000000001</v>
      </c>
      <c r="F66" s="14"/>
      <c r="G66" s="111">
        <f>VLOOKUP(A66,YTD!O:Q,2,0)</f>
        <v>246.27</v>
      </c>
      <c r="H66" s="33">
        <f>VLOOKUP(A66,YTD!O:Q,3,0)</f>
        <v>1130</v>
      </c>
      <c r="I66" s="32">
        <f t="shared" si="1"/>
        <v>-883.73</v>
      </c>
      <c r="J66" s="109"/>
    </row>
    <row r="67" spans="1:10" x14ac:dyDescent="0.25">
      <c r="A67" s="66" t="s">
        <v>551</v>
      </c>
      <c r="B67" s="64" t="s">
        <v>557</v>
      </c>
      <c r="C67" s="111">
        <f>VLOOKUP(A67,MTD!O:Q,2,0)</f>
        <v>73.290000000000006</v>
      </c>
      <c r="D67" s="33">
        <f>VLOOKUP(A67,MTD!O:Q,3,0)</f>
        <v>235</v>
      </c>
      <c r="E67" s="32">
        <f t="shared" si="13"/>
        <v>-161.70999999999998</v>
      </c>
      <c r="F67" s="14"/>
      <c r="G67" s="111">
        <f>VLOOKUP(A67,YTD!O:Q,2,0)</f>
        <v>585.17999999999995</v>
      </c>
      <c r="H67" s="33">
        <f>VLOOKUP(A67,YTD!O:Q,3,0)</f>
        <v>1130</v>
      </c>
      <c r="I67" s="32">
        <f t="shared" si="1"/>
        <v>-544.82000000000005</v>
      </c>
      <c r="J67" s="109"/>
    </row>
    <row r="68" spans="1:10" x14ac:dyDescent="0.25">
      <c r="A68" s="66" t="s">
        <v>555</v>
      </c>
      <c r="B68" s="64" t="s">
        <v>559</v>
      </c>
      <c r="C68" s="111">
        <f>VLOOKUP(A68,MTD!O:Q,2,0)</f>
        <v>45.37</v>
      </c>
      <c r="D68" s="33">
        <f>VLOOKUP(A68,MTD!O:Q,3,0)</f>
        <v>76</v>
      </c>
      <c r="E68" s="32">
        <f t="shared" si="13"/>
        <v>-30.630000000000003</v>
      </c>
      <c r="F68" s="14"/>
      <c r="G68" s="111">
        <f>VLOOKUP(A68,YTD!O:Q,2,0)</f>
        <v>195.08</v>
      </c>
      <c r="H68" s="33">
        <f>VLOOKUP(A68,YTD!O:Q,3,0)</f>
        <v>364</v>
      </c>
      <c r="I68" s="32">
        <f t="shared" si="1"/>
        <v>-168.92</v>
      </c>
      <c r="J68" s="109"/>
    </row>
    <row r="69" spans="1:10" ht="6.75" customHeight="1" x14ac:dyDescent="0.25">
      <c r="B69" s="10"/>
      <c r="C69" s="31"/>
      <c r="D69" s="33"/>
      <c r="E69" s="32"/>
      <c r="F69" s="14"/>
      <c r="G69" s="31"/>
      <c r="H69" s="33"/>
      <c r="I69" s="32"/>
      <c r="J69" s="109"/>
    </row>
    <row r="70" spans="1:10" x14ac:dyDescent="0.25">
      <c r="B70" s="10" t="s">
        <v>478</v>
      </c>
      <c r="C70" s="31">
        <f>SUM(C61:C69)</f>
        <v>6109.2000000000007</v>
      </c>
      <c r="D70" s="31">
        <f t="shared" ref="D70:H70" si="14">SUM(D61:D69)</f>
        <v>6648</v>
      </c>
      <c r="E70" s="31">
        <f t="shared" si="14"/>
        <v>-538.79999999999973</v>
      </c>
      <c r="F70" s="31"/>
      <c r="G70" s="31">
        <f t="shared" si="14"/>
        <v>38453.050000000003</v>
      </c>
      <c r="H70" s="31">
        <f t="shared" si="14"/>
        <v>32007</v>
      </c>
      <c r="I70" s="32">
        <f t="shared" si="1"/>
        <v>6446.0500000000029</v>
      </c>
      <c r="J70" s="109"/>
    </row>
    <row r="71" spans="1:10" ht="11.25" customHeight="1" x14ac:dyDescent="0.25">
      <c r="B71" s="10"/>
      <c r="C71" s="31"/>
      <c r="D71" s="33"/>
      <c r="E71" s="32"/>
      <c r="F71" s="14"/>
      <c r="G71" s="31"/>
      <c r="H71" s="33"/>
      <c r="I71" s="32"/>
      <c r="J71" s="109"/>
    </row>
    <row r="72" spans="1:10" x14ac:dyDescent="0.25">
      <c r="B72" s="10" t="s">
        <v>479</v>
      </c>
      <c r="C72" s="31"/>
      <c r="D72" s="33"/>
      <c r="E72" s="32"/>
      <c r="F72" s="14"/>
      <c r="G72" s="31"/>
      <c r="H72" s="33"/>
      <c r="I72" s="32"/>
      <c r="J72" s="109"/>
    </row>
    <row r="73" spans="1:10" x14ac:dyDescent="0.25">
      <c r="A73" s="66" t="s">
        <v>374</v>
      </c>
      <c r="B73" s="64" t="s">
        <v>462</v>
      </c>
      <c r="C73" s="111">
        <f>VLOOKUP(A73,MTD!O:Q,2,0)</f>
        <v>0</v>
      </c>
      <c r="D73" s="33">
        <f>VLOOKUP(A73,MTD!O:Q,3,0)</f>
        <v>105</v>
      </c>
      <c r="E73" s="32">
        <f t="shared" ref="E73:E74" si="15">C73-D73</f>
        <v>-105</v>
      </c>
      <c r="F73" s="14"/>
      <c r="G73" s="111">
        <f>VLOOKUP(A73,YTD!O:Q,2,0)</f>
        <v>0</v>
      </c>
      <c r="H73" s="33">
        <f>VLOOKUP(A73,YTD!O:Q,3,0)</f>
        <v>1365</v>
      </c>
      <c r="I73" s="32">
        <f t="shared" si="1"/>
        <v>-1365</v>
      </c>
      <c r="J73" s="109"/>
    </row>
    <row r="74" spans="1:10" x14ac:dyDescent="0.25">
      <c r="A74" s="66" t="s">
        <v>375</v>
      </c>
      <c r="B74" s="64" t="s">
        <v>463</v>
      </c>
      <c r="C74" s="111">
        <f>VLOOKUP(A74,MTD!O:Q,2,0)</f>
        <v>0</v>
      </c>
      <c r="D74" s="33">
        <f>VLOOKUP(A74,MTD!O:Q,3,0)</f>
        <v>50</v>
      </c>
      <c r="E74" s="32">
        <f t="shared" si="15"/>
        <v>-50</v>
      </c>
      <c r="F74" s="14"/>
      <c r="G74" s="111">
        <f>VLOOKUP(A74,YTD!O:Q,2,0)</f>
        <v>0</v>
      </c>
      <c r="H74" s="33">
        <f>VLOOKUP(A74,YTD!O:Q,3,0)</f>
        <v>250</v>
      </c>
      <c r="I74" s="32">
        <f t="shared" ref="I74:I137" si="16">G74-H74</f>
        <v>-250</v>
      </c>
      <c r="J74" s="109"/>
    </row>
    <row r="75" spans="1:10" ht="6.75" customHeight="1" x14ac:dyDescent="0.25">
      <c r="B75" s="10"/>
      <c r="C75" s="31"/>
      <c r="D75" s="33"/>
      <c r="E75" s="32"/>
      <c r="F75" s="14"/>
      <c r="G75" s="31"/>
      <c r="H75" s="33"/>
      <c r="I75" s="32"/>
      <c r="J75" s="109"/>
    </row>
    <row r="76" spans="1:10" x14ac:dyDescent="0.25">
      <c r="B76" s="10" t="s">
        <v>480</v>
      </c>
      <c r="C76" s="31">
        <f>SUM(C73:C75)</f>
        <v>0</v>
      </c>
      <c r="D76" s="31">
        <f t="shared" ref="D76:H76" si="17">SUM(D73:D75)</f>
        <v>155</v>
      </c>
      <c r="E76" s="31">
        <f t="shared" si="17"/>
        <v>-155</v>
      </c>
      <c r="F76" s="31"/>
      <c r="G76" s="31">
        <f t="shared" si="17"/>
        <v>0</v>
      </c>
      <c r="H76" s="31">
        <f t="shared" si="17"/>
        <v>1615</v>
      </c>
      <c r="I76" s="32">
        <f t="shared" si="16"/>
        <v>-1615</v>
      </c>
      <c r="J76" s="109"/>
    </row>
    <row r="77" spans="1:10" x14ac:dyDescent="0.25">
      <c r="B77" s="10"/>
      <c r="C77" s="31"/>
      <c r="D77" s="33"/>
      <c r="E77" s="32"/>
      <c r="F77" s="14"/>
      <c r="G77" s="31"/>
      <c r="H77" s="33"/>
      <c r="I77" s="32"/>
      <c r="J77" s="109"/>
    </row>
    <row r="78" spans="1:10" x14ac:dyDescent="0.25">
      <c r="B78" s="10" t="s">
        <v>481</v>
      </c>
      <c r="C78" s="31"/>
      <c r="D78" s="33"/>
      <c r="E78" s="32"/>
      <c r="F78" s="14"/>
      <c r="G78" s="31"/>
      <c r="H78" s="33"/>
      <c r="I78" s="32"/>
      <c r="J78" s="109"/>
    </row>
    <row r="79" spans="1:10" x14ac:dyDescent="0.25">
      <c r="A79" s="66" t="s">
        <v>376</v>
      </c>
      <c r="B79" s="64" t="s">
        <v>464</v>
      </c>
      <c r="C79" s="111">
        <f>VLOOKUP(A79,MTD!O:Q,2,0)</f>
        <v>37245.160000000003</v>
      </c>
      <c r="D79" s="33">
        <f>VLOOKUP(A79,MTD!O:Q,3,0)</f>
        <v>46350</v>
      </c>
      <c r="E79" s="32">
        <f t="shared" ref="E79:E85" si="18">C79-D79</f>
        <v>-9104.8399999999965</v>
      </c>
      <c r="F79" s="14"/>
      <c r="G79" s="111">
        <f>VLOOKUP(A79,YTD!O:Q,2,0)</f>
        <v>209624.84</v>
      </c>
      <c r="H79" s="33">
        <f>VLOOKUP(A79,YTD!O:Q,3,0)</f>
        <v>224100</v>
      </c>
      <c r="I79" s="32">
        <f t="shared" si="16"/>
        <v>-14475.160000000003</v>
      </c>
      <c r="J79" s="109"/>
    </row>
    <row r="80" spans="1:10" x14ac:dyDescent="0.25">
      <c r="A80" s="66" t="s">
        <v>377</v>
      </c>
      <c r="B80" s="64" t="s">
        <v>465</v>
      </c>
      <c r="C80" s="111">
        <f>VLOOKUP(A80,MTD!O:Q,2,0)</f>
        <v>3516.77</v>
      </c>
      <c r="D80" s="33">
        <f>VLOOKUP(A80,MTD!O:Q,3,0)</f>
        <v>5070</v>
      </c>
      <c r="E80" s="32">
        <f t="shared" si="18"/>
        <v>-1553.23</v>
      </c>
      <c r="F80" s="14"/>
      <c r="G80" s="111">
        <f>VLOOKUP(A80,YTD!O:Q,2,0)</f>
        <v>20419.27</v>
      </c>
      <c r="H80" s="33">
        <f>VLOOKUP(A80,YTD!O:Q,3,0)</f>
        <v>24960</v>
      </c>
      <c r="I80" s="32">
        <f t="shared" si="16"/>
        <v>-4540.7299999999996</v>
      </c>
      <c r="J80" s="109"/>
    </row>
    <row r="81" spans="1:10" x14ac:dyDescent="0.25">
      <c r="A81" s="66" t="s">
        <v>378</v>
      </c>
      <c r="B81" s="64" t="s">
        <v>466</v>
      </c>
      <c r="C81" s="111">
        <f>VLOOKUP(A81,MTD!O:Q,2,0)</f>
        <v>7041.39</v>
      </c>
      <c r="D81" s="33">
        <f>VLOOKUP(A81,MTD!O:Q,3,0)</f>
        <v>10350</v>
      </c>
      <c r="E81" s="32">
        <f t="shared" si="18"/>
        <v>-3308.6099999999997</v>
      </c>
      <c r="F81" s="14"/>
      <c r="G81" s="111">
        <f>VLOOKUP(A81,YTD!O:Q,2,0)</f>
        <v>40890.94</v>
      </c>
      <c r="H81" s="33">
        <f>VLOOKUP(A81,YTD!O:Q,3,0)</f>
        <v>48990</v>
      </c>
      <c r="I81" s="32">
        <f t="shared" si="16"/>
        <v>-8099.0599999999977</v>
      </c>
      <c r="J81" s="109"/>
    </row>
    <row r="82" spans="1:10" x14ac:dyDescent="0.25">
      <c r="A82" s="66" t="s">
        <v>379</v>
      </c>
      <c r="B82" s="64" t="s">
        <v>467</v>
      </c>
      <c r="C82" s="111">
        <f>VLOOKUP(A82,MTD!O:Q,2,0)</f>
        <v>3452</v>
      </c>
      <c r="D82" s="33">
        <f>VLOOKUP(A82,MTD!O:Q,3,0)</f>
        <v>3780</v>
      </c>
      <c r="E82" s="32">
        <f t="shared" si="18"/>
        <v>-328</v>
      </c>
      <c r="F82" s="14"/>
      <c r="G82" s="111">
        <f>VLOOKUP(A82,YTD!O:Q,2,0)</f>
        <v>23176.21</v>
      </c>
      <c r="H82" s="33">
        <f>VLOOKUP(A82,YTD!O:Q,3,0)</f>
        <v>21420</v>
      </c>
      <c r="I82" s="32">
        <f t="shared" si="16"/>
        <v>1756.2099999999991</v>
      </c>
      <c r="J82" s="109"/>
    </row>
    <row r="83" spans="1:10" x14ac:dyDescent="0.25">
      <c r="A83" s="66" t="s">
        <v>380</v>
      </c>
      <c r="B83" s="64" t="s">
        <v>468</v>
      </c>
      <c r="C83" s="111">
        <f>VLOOKUP(A83,MTD!O:Q,2,0)</f>
        <v>1142.04</v>
      </c>
      <c r="D83" s="33">
        <f>VLOOKUP(A83,MTD!O:Q,3,0)</f>
        <v>1160</v>
      </c>
      <c r="E83" s="32">
        <f t="shared" si="18"/>
        <v>-17.960000000000036</v>
      </c>
      <c r="F83" s="14"/>
      <c r="G83" s="111">
        <f>VLOOKUP(A83,YTD!O:Q,2,0)</f>
        <v>5189.75</v>
      </c>
      <c r="H83" s="33">
        <f>VLOOKUP(A83,YTD!O:Q,3,0)</f>
        <v>5510</v>
      </c>
      <c r="I83" s="32">
        <f t="shared" si="16"/>
        <v>-320.25</v>
      </c>
      <c r="J83" s="109"/>
    </row>
    <row r="84" spans="1:10" x14ac:dyDescent="0.25">
      <c r="A84" s="66" t="s">
        <v>381</v>
      </c>
      <c r="B84" s="64" t="s">
        <v>469</v>
      </c>
      <c r="C84" s="111">
        <f>VLOOKUP(A84,MTD!O:Q,2,0)</f>
        <v>1254.1099999999999</v>
      </c>
      <c r="D84" s="33">
        <f>VLOOKUP(A84,MTD!O:Q,3,0)</f>
        <v>0</v>
      </c>
      <c r="E84" s="32">
        <f t="shared" si="18"/>
        <v>1254.1099999999999</v>
      </c>
      <c r="F84" s="14"/>
      <c r="G84" s="111">
        <f>VLOOKUP(A84,YTD!O:Q,2,0)</f>
        <v>8152.69</v>
      </c>
      <c r="H84" s="33">
        <f>VLOOKUP(A84,YTD!O:Q,3,0)</f>
        <v>0</v>
      </c>
      <c r="I84" s="32">
        <f t="shared" si="16"/>
        <v>8152.69</v>
      </c>
      <c r="J84" s="109"/>
    </row>
    <row r="85" spans="1:10" hidden="1" x14ac:dyDescent="0.25">
      <c r="A85" s="66" t="s">
        <v>382</v>
      </c>
      <c r="B85" s="64" t="s">
        <v>470</v>
      </c>
      <c r="C85" s="111">
        <f>VLOOKUP(A85,MTD!O:Q,2,0)</f>
        <v>0</v>
      </c>
      <c r="D85" s="33">
        <f>VLOOKUP(A85,MTD!O:Q,3,0)</f>
        <v>0</v>
      </c>
      <c r="E85" s="32">
        <f t="shared" si="18"/>
        <v>0</v>
      </c>
      <c r="F85" s="14"/>
      <c r="G85" s="111">
        <f>VLOOKUP(A85,YTD!O:Q,2,0)</f>
        <v>0</v>
      </c>
      <c r="H85" s="33">
        <f>VLOOKUP(A85,YTD!O:Q,3,0)</f>
        <v>0</v>
      </c>
      <c r="I85" s="32">
        <f t="shared" si="16"/>
        <v>0</v>
      </c>
      <c r="J85" s="109"/>
    </row>
    <row r="86" spans="1:10" ht="7.5" customHeight="1" x14ac:dyDescent="0.25">
      <c r="B86" s="10"/>
      <c r="C86" s="31"/>
      <c r="D86" s="33"/>
      <c r="E86" s="32"/>
      <c r="F86" s="14"/>
      <c r="G86" s="31"/>
      <c r="H86" s="33"/>
      <c r="I86" s="32"/>
      <c r="J86" s="109"/>
    </row>
    <row r="87" spans="1:10" x14ac:dyDescent="0.25">
      <c r="B87" s="10" t="s">
        <v>482</v>
      </c>
      <c r="C87" s="31">
        <f>SUM(C79:C86)</f>
        <v>53651.47</v>
      </c>
      <c r="D87" s="31">
        <f t="shared" ref="D87:H87" si="19">SUM(D79:D86)</f>
        <v>66710</v>
      </c>
      <c r="E87" s="31">
        <f t="shared" si="19"/>
        <v>-13058.529999999995</v>
      </c>
      <c r="F87" s="31"/>
      <c r="G87" s="31">
        <f t="shared" si="19"/>
        <v>307453.7</v>
      </c>
      <c r="H87" s="31">
        <f t="shared" si="19"/>
        <v>324980</v>
      </c>
      <c r="I87" s="32">
        <f t="shared" si="16"/>
        <v>-17526.299999999988</v>
      </c>
      <c r="J87" s="109"/>
    </row>
    <row r="88" spans="1:10" x14ac:dyDescent="0.25">
      <c r="B88" s="10"/>
      <c r="C88" s="31"/>
      <c r="D88" s="33"/>
      <c r="E88" s="32"/>
      <c r="F88" s="14"/>
      <c r="G88" s="31"/>
      <c r="H88" s="33"/>
      <c r="I88" s="32"/>
      <c r="J88" s="109"/>
    </row>
    <row r="89" spans="1:10" x14ac:dyDescent="0.25">
      <c r="B89" s="10" t="s">
        <v>483</v>
      </c>
      <c r="C89" s="31">
        <f>(C28+C39+C48+C58)-(C70+C76+C87)</f>
        <v>536028.34</v>
      </c>
      <c r="D89" s="31">
        <f t="shared" ref="D89:H89" si="20">(D28+D39+D48+D58)-(D70+D76+D87)</f>
        <v>561428</v>
      </c>
      <c r="E89" s="31">
        <f t="shared" si="20"/>
        <v>-25399.659999999996</v>
      </c>
      <c r="F89" s="31"/>
      <c r="G89" s="31">
        <f t="shared" si="20"/>
        <v>2722788.2199999997</v>
      </c>
      <c r="H89" s="31">
        <f t="shared" si="20"/>
        <v>2789503</v>
      </c>
      <c r="I89" s="32">
        <f t="shared" si="16"/>
        <v>-66714.780000000261</v>
      </c>
      <c r="J89" s="109"/>
    </row>
    <row r="90" spans="1:10" x14ac:dyDescent="0.25">
      <c r="B90" s="10"/>
      <c r="C90" s="31"/>
      <c r="D90" s="33"/>
      <c r="E90" s="32"/>
      <c r="F90" s="14"/>
      <c r="G90" s="31"/>
      <c r="H90" s="33"/>
      <c r="I90" s="32"/>
      <c r="J90" s="109"/>
    </row>
    <row r="91" spans="1:10" x14ac:dyDescent="0.25">
      <c r="B91" s="10" t="s">
        <v>3</v>
      </c>
      <c r="C91" s="31"/>
      <c r="D91" s="33"/>
      <c r="E91" s="32"/>
      <c r="F91" s="14"/>
      <c r="G91" s="31"/>
      <c r="H91" s="33"/>
      <c r="I91" s="32"/>
      <c r="J91" s="109"/>
    </row>
    <row r="92" spans="1:10" x14ac:dyDescent="0.25">
      <c r="B92" s="10"/>
      <c r="C92" s="31"/>
      <c r="D92" s="33"/>
      <c r="E92" s="32"/>
      <c r="F92" s="14"/>
      <c r="G92" s="31"/>
      <c r="H92" s="33"/>
      <c r="I92" s="32"/>
      <c r="J92" s="109"/>
    </row>
    <row r="93" spans="1:10" x14ac:dyDescent="0.25">
      <c r="B93" s="10" t="s">
        <v>71</v>
      </c>
      <c r="C93" s="31"/>
      <c r="D93" s="33"/>
      <c r="E93" s="32"/>
      <c r="F93" s="14"/>
      <c r="G93" s="31"/>
      <c r="H93" s="33"/>
      <c r="I93" s="32"/>
      <c r="J93" s="109"/>
    </row>
    <row r="94" spans="1:10" hidden="1" x14ac:dyDescent="0.25">
      <c r="A94" s="1" t="s">
        <v>645</v>
      </c>
      <c r="B94" s="1" t="s">
        <v>647</v>
      </c>
      <c r="C94" s="111">
        <f>VLOOKUP(A94,MTD!O:Q,2,0)</f>
        <v>289.5</v>
      </c>
      <c r="D94" s="33">
        <f>VLOOKUP(A94,MTD!O:Q,3,0)</f>
        <v>0</v>
      </c>
      <c r="E94" s="32">
        <f t="shared" ref="E94:E96" si="21">C94-D94</f>
        <v>289.5</v>
      </c>
      <c r="F94" s="14"/>
      <c r="G94" s="111">
        <f>VLOOKUP(A94,YTD!O:P,2,0)</f>
        <v>289.5</v>
      </c>
      <c r="H94" s="33">
        <f>VLOOKUP(A94,YTD!O:Q,3,0)</f>
        <v>0</v>
      </c>
      <c r="I94" s="32">
        <f t="shared" si="16"/>
        <v>289.5</v>
      </c>
      <c r="J94" s="109"/>
    </row>
    <row r="95" spans="1:10" x14ac:dyDescent="0.25">
      <c r="A95" s="66" t="s">
        <v>51</v>
      </c>
      <c r="B95" s="64" t="s">
        <v>59</v>
      </c>
      <c r="C95" s="111">
        <f>VLOOKUP(A95,MTD!O:Q,2,0)</f>
        <v>0</v>
      </c>
      <c r="D95" s="33">
        <f>VLOOKUP(A95,MTD!O:Q,3,0)</f>
        <v>5.0999999999999996</v>
      </c>
      <c r="E95" s="32">
        <f t="shared" si="21"/>
        <v>-5.0999999999999996</v>
      </c>
      <c r="F95" s="14"/>
      <c r="G95" s="111">
        <f>VLOOKUP(A95,YTD!O:P,2,0)</f>
        <v>61.25</v>
      </c>
      <c r="H95" s="33">
        <f>VLOOKUP(A95,YTD!O:Q,3,0)</f>
        <v>25.5</v>
      </c>
      <c r="I95" s="32">
        <f t="shared" si="16"/>
        <v>35.75</v>
      </c>
      <c r="J95" s="109"/>
    </row>
    <row r="96" spans="1:10" x14ac:dyDescent="0.25">
      <c r="A96" s="66" t="s">
        <v>52</v>
      </c>
      <c r="B96" s="64" t="s">
        <v>60</v>
      </c>
      <c r="C96" s="111">
        <f>VLOOKUP(A96,MTD!O:Q,2,0)</f>
        <v>18087.849999999999</v>
      </c>
      <c r="D96" s="33">
        <f>VLOOKUP(A96,MTD!O:Q,3,0)</f>
        <v>19358.75</v>
      </c>
      <c r="E96" s="32">
        <f t="shared" si="21"/>
        <v>-1270.9000000000015</v>
      </c>
      <c r="F96" s="14"/>
      <c r="G96" s="111">
        <f>VLOOKUP(A96,YTD!O:P,2,0)</f>
        <v>89544.25</v>
      </c>
      <c r="H96" s="33">
        <f>VLOOKUP(A96,YTD!O:Q,3,0)</f>
        <v>96793.75</v>
      </c>
      <c r="I96" s="32">
        <f t="shared" si="16"/>
        <v>-7249.5</v>
      </c>
      <c r="J96" s="109"/>
    </row>
    <row r="97" spans="1:13" hidden="1" x14ac:dyDescent="0.25">
      <c r="A97" s="66" t="s">
        <v>601</v>
      </c>
      <c r="B97" s="66" t="s">
        <v>605</v>
      </c>
      <c r="C97" s="111">
        <f>VLOOKUP(A97,MTD!O:Q,2,0)</f>
        <v>0</v>
      </c>
      <c r="D97" s="33">
        <f>VLOOKUP(A97,MTD!O:Q,3,0)</f>
        <v>0</v>
      </c>
      <c r="E97" s="32">
        <f t="shared" ref="E97:E108" si="22">C97-D97</f>
        <v>0</v>
      </c>
      <c r="F97" s="14"/>
      <c r="G97" s="111">
        <f>VLOOKUP(A97,YTD!O:P,2,0)</f>
        <v>0</v>
      </c>
      <c r="H97" s="33">
        <f>VLOOKUP(A97,YTD!O:Q,3,0)</f>
        <v>0</v>
      </c>
      <c r="I97" s="32">
        <f t="shared" si="16"/>
        <v>0</v>
      </c>
      <c r="J97" s="109"/>
    </row>
    <row r="98" spans="1:13" hidden="1" x14ac:dyDescent="0.25">
      <c r="A98" s="66" t="s">
        <v>168</v>
      </c>
      <c r="B98" s="64" t="s">
        <v>169</v>
      </c>
      <c r="C98" s="111">
        <f>VLOOKUP(A98,MTD!O:Q,2,0)</f>
        <v>0</v>
      </c>
      <c r="D98" s="33">
        <f>VLOOKUP(A98,MTD!O:Q,3,0)</f>
        <v>0</v>
      </c>
      <c r="E98" s="32">
        <f t="shared" si="22"/>
        <v>0</v>
      </c>
      <c r="F98" s="14"/>
      <c r="G98" s="111">
        <f>VLOOKUP(A98,YTD!O:P,2,0)</f>
        <v>0</v>
      </c>
      <c r="H98" s="33">
        <f>VLOOKUP(A98,YTD!O:Q,3,0)</f>
        <v>0</v>
      </c>
      <c r="I98" s="32">
        <f t="shared" si="16"/>
        <v>0</v>
      </c>
      <c r="J98" s="109"/>
    </row>
    <row r="99" spans="1:13" x14ac:dyDescent="0.25">
      <c r="A99" s="66" t="s">
        <v>53</v>
      </c>
      <c r="B99" s="64" t="s">
        <v>72</v>
      </c>
      <c r="C99" s="111">
        <f>VLOOKUP(A99,MTD!O:Q,2,0)</f>
        <v>2014.97</v>
      </c>
      <c r="D99" s="33">
        <f>VLOOKUP(A99,MTD!O:Q,3,0)</f>
        <v>2250</v>
      </c>
      <c r="E99" s="32">
        <f t="shared" si="22"/>
        <v>-235.02999999999997</v>
      </c>
      <c r="F99" s="14"/>
      <c r="G99" s="111">
        <f>VLOOKUP(A99,YTD!O:P,2,0)</f>
        <v>12077.65</v>
      </c>
      <c r="H99" s="33">
        <f>VLOOKUP(A99,YTD!O:Q,3,0)</f>
        <v>11250</v>
      </c>
      <c r="I99" s="32">
        <f t="shared" si="16"/>
        <v>827.64999999999964</v>
      </c>
      <c r="J99" s="109"/>
    </row>
    <row r="100" spans="1:13" x14ac:dyDescent="0.25">
      <c r="A100" s="66" t="s">
        <v>54</v>
      </c>
      <c r="B100" s="64" t="s">
        <v>61</v>
      </c>
      <c r="C100" s="111">
        <f>VLOOKUP(A100,MTD!O:Q,2,0)</f>
        <v>8000</v>
      </c>
      <c r="D100" s="33">
        <f>VLOOKUP(A100,MTD!O:Q,3,0)</f>
        <v>1416.67</v>
      </c>
      <c r="E100" s="32">
        <f t="shared" si="22"/>
        <v>6583.33</v>
      </c>
      <c r="F100" s="14"/>
      <c r="G100" s="111">
        <f>VLOOKUP(A100,YTD!O:P,2,0)</f>
        <v>16000</v>
      </c>
      <c r="H100" s="33">
        <f>VLOOKUP(A100,YTD!O:Q,3,0)</f>
        <v>7083.35</v>
      </c>
      <c r="I100" s="32">
        <f t="shared" si="16"/>
        <v>8916.65</v>
      </c>
      <c r="J100" s="109"/>
    </row>
    <row r="101" spans="1:13" x14ac:dyDescent="0.25">
      <c r="A101" s="66" t="s">
        <v>55</v>
      </c>
      <c r="B101" s="64" t="s">
        <v>170</v>
      </c>
      <c r="C101" s="111">
        <f>VLOOKUP(A101,MTD!O:Q,2,0)</f>
        <v>950</v>
      </c>
      <c r="D101" s="33">
        <f>VLOOKUP(A101,MTD!O:Q,3,0)</f>
        <v>208.33</v>
      </c>
      <c r="E101" s="32">
        <f t="shared" si="22"/>
        <v>741.67</v>
      </c>
      <c r="F101" s="14"/>
      <c r="G101" s="111">
        <f>VLOOKUP(A101,YTD!O:P,2,0)</f>
        <v>1134.8499999999999</v>
      </c>
      <c r="H101" s="33">
        <f>VLOOKUP(A101,YTD!O:Q,3,0)</f>
        <v>1041.6500000000001</v>
      </c>
      <c r="I101" s="32">
        <f t="shared" si="16"/>
        <v>93.199999999999818</v>
      </c>
      <c r="J101" s="109"/>
    </row>
    <row r="102" spans="1:13" x14ac:dyDescent="0.25">
      <c r="A102" s="66" t="s">
        <v>56</v>
      </c>
      <c r="B102" s="64" t="s">
        <v>62</v>
      </c>
      <c r="C102" s="111">
        <f>VLOOKUP(A102,MTD!O:Q,2,0)</f>
        <v>5811.38</v>
      </c>
      <c r="D102" s="33">
        <f>VLOOKUP(A102,MTD!O:Q,3,0)</f>
        <v>6416.67</v>
      </c>
      <c r="E102" s="32">
        <f t="shared" si="22"/>
        <v>-605.29</v>
      </c>
      <c r="F102" s="14"/>
      <c r="G102" s="111">
        <f>VLOOKUP(A102,YTD!O:P,2,0)</f>
        <v>29498.29</v>
      </c>
      <c r="H102" s="33">
        <f>VLOOKUP(A102,YTD!O:Q,3,0)</f>
        <v>32083.35</v>
      </c>
      <c r="I102" s="32">
        <f t="shared" si="16"/>
        <v>-2585.0599999999977</v>
      </c>
      <c r="J102" s="109"/>
    </row>
    <row r="103" spans="1:13" x14ac:dyDescent="0.25">
      <c r="A103" s="66" t="s">
        <v>57</v>
      </c>
      <c r="B103" s="64" t="s">
        <v>73</v>
      </c>
      <c r="C103" s="111">
        <f>VLOOKUP(A103,MTD!O:Q,2,0)</f>
        <v>1873.3</v>
      </c>
      <c r="D103" s="33">
        <f>VLOOKUP(A103,MTD!O:Q,3,0)</f>
        <v>1653.47</v>
      </c>
      <c r="E103" s="32">
        <f t="shared" si="22"/>
        <v>219.82999999999993</v>
      </c>
      <c r="F103" s="14"/>
      <c r="G103" s="111">
        <f>VLOOKUP(A103,YTD!O:P,2,0)</f>
        <v>6855.22</v>
      </c>
      <c r="H103" s="33">
        <f>VLOOKUP(A103,YTD!O:Q,3,0)</f>
        <v>8267.35</v>
      </c>
      <c r="I103" s="32">
        <f t="shared" si="16"/>
        <v>-1412.13</v>
      </c>
      <c r="J103" s="109"/>
    </row>
    <row r="104" spans="1:13" x14ac:dyDescent="0.25">
      <c r="A104" s="66" t="s">
        <v>58</v>
      </c>
      <c r="B104" s="64" t="s">
        <v>171</v>
      </c>
      <c r="C104" s="111">
        <f>VLOOKUP(A104,MTD!O:Q,2,0)</f>
        <v>0</v>
      </c>
      <c r="D104" s="33">
        <f>VLOOKUP(A104,MTD!O:Q,3,0)</f>
        <v>116.67</v>
      </c>
      <c r="E104" s="32">
        <f t="shared" si="22"/>
        <v>-116.67</v>
      </c>
      <c r="F104" s="14"/>
      <c r="G104" s="111">
        <f>VLOOKUP(A104,YTD!O:P,2,0)</f>
        <v>532.95000000000005</v>
      </c>
      <c r="H104" s="33">
        <f>VLOOKUP(A104,YTD!O:Q,3,0)</f>
        <v>583.35</v>
      </c>
      <c r="I104" s="32">
        <f t="shared" si="16"/>
        <v>-50.399999999999977</v>
      </c>
      <c r="J104" s="109"/>
    </row>
    <row r="105" spans="1:13" x14ac:dyDescent="0.25">
      <c r="A105" s="66" t="s">
        <v>172</v>
      </c>
      <c r="B105" s="64" t="s">
        <v>173</v>
      </c>
      <c r="C105" s="112">
        <f>VLOOKUP(A105,MTD!O:Q,2,0)</f>
        <v>200</v>
      </c>
      <c r="D105" s="33">
        <f>VLOOKUP(A105,MTD!O:Q,3,0)</f>
        <v>1125</v>
      </c>
      <c r="E105" s="32">
        <f t="shared" si="22"/>
        <v>-925</v>
      </c>
      <c r="F105" s="14"/>
      <c r="G105" s="111">
        <f>VLOOKUP(A105,YTD!O:P,2,0)</f>
        <v>4147.6099999999997</v>
      </c>
      <c r="H105" s="33">
        <f>VLOOKUP(A105,YTD!O:Q,3,0)</f>
        <v>5625</v>
      </c>
      <c r="I105" s="32">
        <f t="shared" si="16"/>
        <v>-1477.3900000000003</v>
      </c>
      <c r="J105" s="109"/>
      <c r="M105" s="44"/>
    </row>
    <row r="106" spans="1:13" x14ac:dyDescent="0.25">
      <c r="A106" s="66" t="s">
        <v>574</v>
      </c>
      <c r="B106" s="1" t="s">
        <v>579</v>
      </c>
      <c r="C106" s="111">
        <f>VLOOKUP(A106,MTD!O:Q,2,0)</f>
        <v>26470.51</v>
      </c>
      <c r="D106" s="33">
        <f>VLOOKUP(A106,MTD!O:Q,3,0)</f>
        <v>25790</v>
      </c>
      <c r="E106" s="32">
        <f t="shared" si="22"/>
        <v>680.5099999999984</v>
      </c>
      <c r="F106" s="14"/>
      <c r="G106" s="111">
        <f>VLOOKUP(A106,YTD!O:P,2,0)</f>
        <v>129823.46</v>
      </c>
      <c r="H106" s="33">
        <f>VLOOKUP(A106,YTD!O:Q,3,0)</f>
        <v>128950</v>
      </c>
      <c r="I106" s="32">
        <f t="shared" si="16"/>
        <v>873.4600000000064</v>
      </c>
      <c r="J106" s="109"/>
      <c r="M106" s="44"/>
    </row>
    <row r="107" spans="1:13" x14ac:dyDescent="0.25">
      <c r="A107" s="66" t="s">
        <v>575</v>
      </c>
      <c r="B107" s="1" t="s">
        <v>580</v>
      </c>
      <c r="C107" s="111">
        <f>VLOOKUP(A107,MTD!O:Q,2,0)</f>
        <v>3933.29</v>
      </c>
      <c r="D107" s="33">
        <f>VLOOKUP(A107,MTD!O:Q,3,0)</f>
        <v>3416.67</v>
      </c>
      <c r="E107" s="32">
        <f t="shared" si="22"/>
        <v>516.61999999999989</v>
      </c>
      <c r="F107" s="14"/>
      <c r="G107" s="111">
        <f>VLOOKUP(A107,YTD!O:P,2,0)</f>
        <v>19322.47</v>
      </c>
      <c r="H107" s="33">
        <f>VLOOKUP(A107,YTD!O:Q,3,0)</f>
        <v>17083.349999999999</v>
      </c>
      <c r="I107" s="32">
        <f t="shared" si="16"/>
        <v>2239.1200000000026</v>
      </c>
      <c r="J107" s="109"/>
      <c r="M107" s="44"/>
    </row>
    <row r="108" spans="1:13" x14ac:dyDescent="0.25">
      <c r="A108" s="66" t="s">
        <v>576</v>
      </c>
      <c r="B108" s="1" t="s">
        <v>581</v>
      </c>
      <c r="C108" s="111">
        <f>VLOOKUP(A108,MTD!O:Q,2,0)</f>
        <v>1671.79</v>
      </c>
      <c r="D108" s="33">
        <f>VLOOKUP(A108,MTD!O:Q,3,0)</f>
        <v>1043.33</v>
      </c>
      <c r="E108" s="32">
        <f t="shared" si="22"/>
        <v>628.46</v>
      </c>
      <c r="F108" s="14"/>
      <c r="G108" s="111">
        <f>VLOOKUP(A108,YTD!O:P,2,0)</f>
        <v>5809.49</v>
      </c>
      <c r="H108" s="33">
        <f>VLOOKUP(A108,YTD!O:Q,3,0)</f>
        <v>5216.6499999999996</v>
      </c>
      <c r="I108" s="32">
        <f t="shared" si="16"/>
        <v>592.84000000000015</v>
      </c>
      <c r="J108" s="109"/>
    </row>
    <row r="109" spans="1:13" ht="6.75" customHeight="1" x14ac:dyDescent="0.25">
      <c r="A109" s="66"/>
      <c r="B109" s="66"/>
      <c r="C109" s="111"/>
      <c r="D109" s="33"/>
      <c r="E109" s="32"/>
      <c r="F109" s="14"/>
      <c r="G109" s="111"/>
      <c r="H109" s="33"/>
      <c r="I109" s="32"/>
      <c r="J109" s="109"/>
    </row>
    <row r="110" spans="1:13" x14ac:dyDescent="0.25">
      <c r="B110" s="10" t="s">
        <v>35</v>
      </c>
      <c r="C110" s="31">
        <f>SUM(C94:C108)</f>
        <v>69302.589999999982</v>
      </c>
      <c r="D110" s="31">
        <f>SUM(D94:D108)</f>
        <v>62800.659999999996</v>
      </c>
      <c r="E110" s="31">
        <f>SUM(E94:E108)</f>
        <v>6501.9299999999967</v>
      </c>
      <c r="F110" s="14"/>
      <c r="G110" s="31">
        <f>SUM(G94:G108)</f>
        <v>315096.99</v>
      </c>
      <c r="H110" s="31">
        <f>SUM(H95:H108)</f>
        <v>314003.30000000005</v>
      </c>
      <c r="I110" s="32">
        <f>G110-H110</f>
        <v>1093.6899999999441</v>
      </c>
      <c r="J110" s="109"/>
    </row>
    <row r="111" spans="1:13" x14ac:dyDescent="0.25">
      <c r="C111" s="31"/>
      <c r="D111" s="33"/>
      <c r="E111" s="32"/>
      <c r="F111" s="14"/>
      <c r="G111" s="31"/>
      <c r="H111" s="33"/>
      <c r="I111" s="32"/>
      <c r="J111" s="109"/>
    </row>
    <row r="112" spans="1:13" x14ac:dyDescent="0.25">
      <c r="B112" s="10" t="s">
        <v>63</v>
      </c>
      <c r="C112" s="20"/>
      <c r="D112" s="20"/>
      <c r="E112" s="20"/>
      <c r="F112" s="14"/>
      <c r="G112" s="20"/>
      <c r="H112" s="110"/>
      <c r="I112" s="32"/>
      <c r="J112" s="109"/>
    </row>
    <row r="113" spans="1:10" x14ac:dyDescent="0.25">
      <c r="A113" s="66" t="s">
        <v>174</v>
      </c>
      <c r="B113" s="64" t="s">
        <v>175</v>
      </c>
      <c r="C113" s="111">
        <f>VLOOKUP(A113,MTD!O:Q,2,0)</f>
        <v>10609.16</v>
      </c>
      <c r="D113" s="33">
        <f>VLOOKUP(A113,MTD!O:Q,3,0)</f>
        <v>6500</v>
      </c>
      <c r="E113" s="32">
        <f>C113-D113</f>
        <v>4109.16</v>
      </c>
      <c r="F113" s="14"/>
      <c r="G113" s="111">
        <f>VLOOKUP(A113,YTD!O:P,2,0)</f>
        <v>51223.28</v>
      </c>
      <c r="H113" s="33">
        <f>VLOOKUP(A113,YTD!O:Q,3,0)</f>
        <v>32500</v>
      </c>
      <c r="I113" s="32">
        <f t="shared" si="16"/>
        <v>18723.28</v>
      </c>
      <c r="J113" s="109"/>
    </row>
    <row r="114" spans="1:10" x14ac:dyDescent="0.25">
      <c r="A114" s="66" t="s">
        <v>15</v>
      </c>
      <c r="B114" s="64" t="s">
        <v>66</v>
      </c>
      <c r="C114" s="111">
        <f>VLOOKUP(A114,MTD!O:Q,2,0)</f>
        <v>1151.4100000000001</v>
      </c>
      <c r="D114" s="33">
        <f>VLOOKUP(A114,MTD!O:Q,3,0)</f>
        <v>1000</v>
      </c>
      <c r="E114" s="32">
        <f t="shared" ref="E114:E130" si="23">C114-D114</f>
        <v>151.41000000000008</v>
      </c>
      <c r="F114" s="14"/>
      <c r="G114" s="111">
        <f>VLOOKUP(A114,YTD!O:P,2,0)</f>
        <v>4829.25</v>
      </c>
      <c r="H114" s="33">
        <f>VLOOKUP(A114,YTD!O:Q,3,0)</f>
        <v>5000</v>
      </c>
      <c r="I114" s="32">
        <f t="shared" si="16"/>
        <v>-170.75</v>
      </c>
      <c r="J114" s="109"/>
    </row>
    <row r="115" spans="1:10" x14ac:dyDescent="0.25">
      <c r="A115" s="66" t="s">
        <v>176</v>
      </c>
      <c r="B115" s="64" t="s">
        <v>565</v>
      </c>
      <c r="C115" s="111">
        <f>VLOOKUP(A115,MTD!O:Q,2,0)</f>
        <v>3620</v>
      </c>
      <c r="D115" s="33">
        <f>VLOOKUP(A115,MTD!O:Q,3,0)</f>
        <v>833.33</v>
      </c>
      <c r="E115" s="32">
        <f t="shared" si="23"/>
        <v>2786.67</v>
      </c>
      <c r="F115" s="14"/>
      <c r="G115" s="111">
        <f>VLOOKUP(A115,YTD!O:P,2,0)</f>
        <v>4130</v>
      </c>
      <c r="H115" s="33">
        <f>VLOOKUP(A115,YTD!O:Q,3,0)</f>
        <v>4166.6499999999996</v>
      </c>
      <c r="I115" s="32">
        <f t="shared" si="16"/>
        <v>-36.649999999999636</v>
      </c>
      <c r="J115" s="109"/>
    </row>
    <row r="116" spans="1:10" x14ac:dyDescent="0.25">
      <c r="A116" s="66" t="s">
        <v>177</v>
      </c>
      <c r="B116" s="64" t="s">
        <v>178</v>
      </c>
      <c r="C116" s="111">
        <f>VLOOKUP(A116,MTD!O:Q,2,0)</f>
        <v>31491.07</v>
      </c>
      <c r="D116" s="33">
        <f>VLOOKUP(A116,MTD!O:Q,3,0)</f>
        <v>28333.33</v>
      </c>
      <c r="E116" s="32">
        <f t="shared" si="23"/>
        <v>3157.739999999998</v>
      </c>
      <c r="F116" s="14"/>
      <c r="G116" s="111">
        <f>VLOOKUP(A116,YTD!O:P,2,0)</f>
        <v>157455.35</v>
      </c>
      <c r="H116" s="33">
        <f>VLOOKUP(A116,YTD!O:Q,3,0)</f>
        <v>141666.65</v>
      </c>
      <c r="I116" s="32">
        <f t="shared" si="16"/>
        <v>15788.700000000012</v>
      </c>
      <c r="J116" s="109"/>
    </row>
    <row r="117" spans="1:10" x14ac:dyDescent="0.25">
      <c r="A117" s="66" t="s">
        <v>179</v>
      </c>
      <c r="B117" s="64" t="s">
        <v>180</v>
      </c>
      <c r="C117" s="111">
        <f>VLOOKUP(A117,MTD!O:Q,2,0)</f>
        <v>17482.75</v>
      </c>
      <c r="D117" s="33">
        <f>VLOOKUP(A117,MTD!O:Q,3,0)</f>
        <v>5916.67</v>
      </c>
      <c r="E117" s="32">
        <f t="shared" si="23"/>
        <v>11566.08</v>
      </c>
      <c r="F117" s="14"/>
      <c r="G117" s="111">
        <f>VLOOKUP(A117,YTD!O:P,2,0)</f>
        <v>24134.75</v>
      </c>
      <c r="H117" s="33">
        <f>VLOOKUP(A117,YTD!O:Q,3,0)</f>
        <v>29583.35</v>
      </c>
      <c r="I117" s="32">
        <f t="shared" si="16"/>
        <v>-5448.5999999999985</v>
      </c>
      <c r="J117" s="109"/>
    </row>
    <row r="118" spans="1:10" x14ac:dyDescent="0.25">
      <c r="A118" s="66" t="s">
        <v>181</v>
      </c>
      <c r="B118" s="64" t="s">
        <v>182</v>
      </c>
      <c r="C118" s="111">
        <f>VLOOKUP(A118,MTD!O:Q,2,0)</f>
        <v>0</v>
      </c>
      <c r="D118" s="33">
        <f>VLOOKUP(A118,MTD!O:Q,3,0)</f>
        <v>5416.67</v>
      </c>
      <c r="E118" s="32">
        <f t="shared" si="23"/>
        <v>-5416.67</v>
      </c>
      <c r="F118" s="14"/>
      <c r="G118" s="111">
        <f>VLOOKUP(A118,YTD!O:P,2,0)</f>
        <v>36840</v>
      </c>
      <c r="H118" s="33">
        <f>VLOOKUP(A118,YTD!O:Q,3,0)</f>
        <v>27083.35</v>
      </c>
      <c r="I118" s="32">
        <f t="shared" si="16"/>
        <v>9756.6500000000015</v>
      </c>
      <c r="J118" s="109"/>
    </row>
    <row r="119" spans="1:10" x14ac:dyDescent="0.25">
      <c r="A119" s="66" t="s">
        <v>183</v>
      </c>
      <c r="B119" s="64" t="s">
        <v>184</v>
      </c>
      <c r="C119" s="111">
        <f>VLOOKUP(A119,MTD!O:Q,2,0)</f>
        <v>3630</v>
      </c>
      <c r="D119" s="33">
        <f>VLOOKUP(A119,MTD!O:Q,3,0)</f>
        <v>4200</v>
      </c>
      <c r="E119" s="32">
        <f t="shared" si="23"/>
        <v>-570</v>
      </c>
      <c r="F119" s="14"/>
      <c r="G119" s="111">
        <f>VLOOKUP(A119,YTD!O:P,2,0)</f>
        <v>7296.1</v>
      </c>
      <c r="H119" s="33">
        <f>VLOOKUP(A119,YTD!O:Q,3,0)</f>
        <v>21000</v>
      </c>
      <c r="I119" s="32">
        <f t="shared" si="16"/>
        <v>-13703.9</v>
      </c>
      <c r="J119" s="109"/>
    </row>
    <row r="120" spans="1:10" x14ac:dyDescent="0.25">
      <c r="A120" s="66" t="s">
        <v>185</v>
      </c>
      <c r="B120" s="64" t="s">
        <v>186</v>
      </c>
      <c r="C120" s="111">
        <f>VLOOKUP(A120,MTD!O:Q,2,0)</f>
        <v>0</v>
      </c>
      <c r="D120" s="33">
        <f>VLOOKUP(A120,MTD!O:Q,3,0)</f>
        <v>20</v>
      </c>
      <c r="E120" s="32">
        <f t="shared" si="23"/>
        <v>-20</v>
      </c>
      <c r="F120" s="14"/>
      <c r="G120" s="111">
        <f>VLOOKUP(A120,YTD!O:P,2,0)</f>
        <v>0</v>
      </c>
      <c r="H120" s="33">
        <f>VLOOKUP(A120,YTD!O:Q,3,0)</f>
        <v>100</v>
      </c>
      <c r="I120" s="32">
        <f t="shared" si="16"/>
        <v>-100</v>
      </c>
      <c r="J120" s="109"/>
    </row>
    <row r="121" spans="1:10" x14ac:dyDescent="0.25">
      <c r="A121" s="66" t="s">
        <v>635</v>
      </c>
      <c r="B121" s="64" t="s">
        <v>636</v>
      </c>
      <c r="C121" s="111">
        <f>VLOOKUP(A121,MTD!O:Q,2,0)</f>
        <v>0</v>
      </c>
      <c r="D121" s="33">
        <f>VLOOKUP(A121,MTD!O:Q,3,0)</f>
        <v>237.5</v>
      </c>
      <c r="E121" s="32">
        <f t="shared" si="23"/>
        <v>-237.5</v>
      </c>
      <c r="F121" s="14"/>
      <c r="G121" s="111">
        <f>VLOOKUP(A121,YTD!O:P,2,0)</f>
        <v>50</v>
      </c>
      <c r="H121" s="33">
        <f>VLOOKUP(A121,YTD!O:Q,3,0)</f>
        <v>1187.5</v>
      </c>
      <c r="I121" s="32">
        <f t="shared" si="16"/>
        <v>-1137.5</v>
      </c>
      <c r="J121" s="109"/>
    </row>
    <row r="122" spans="1:10" x14ac:dyDescent="0.25">
      <c r="A122" s="66" t="s">
        <v>19</v>
      </c>
      <c r="B122" s="64" t="s">
        <v>187</v>
      </c>
      <c r="C122" s="111">
        <f>VLOOKUP(A122,MTD!O:Q,2,0)</f>
        <v>29791.08</v>
      </c>
      <c r="D122" s="33">
        <f>VLOOKUP(A122,MTD!O:Q,3,0)</f>
        <v>33416.31</v>
      </c>
      <c r="E122" s="32">
        <f t="shared" si="23"/>
        <v>-3625.2299999999959</v>
      </c>
      <c r="F122" s="14"/>
      <c r="G122" s="111">
        <f>VLOOKUP(A122,YTD!O:P,2,0)</f>
        <v>163173.16</v>
      </c>
      <c r="H122" s="33">
        <f>VLOOKUP(A122,YTD!O:Q,3,0)</f>
        <v>167081.54999999999</v>
      </c>
      <c r="I122" s="32">
        <f t="shared" si="16"/>
        <v>-3908.3899999999849</v>
      </c>
      <c r="J122" s="109"/>
    </row>
    <row r="123" spans="1:10" ht="13.9" customHeight="1" x14ac:dyDescent="0.25">
      <c r="A123" s="66" t="s">
        <v>16</v>
      </c>
      <c r="B123" s="64" t="s">
        <v>188</v>
      </c>
      <c r="C123" s="111">
        <f>VLOOKUP(A123,MTD!O:Q,2,0)</f>
        <v>568</v>
      </c>
      <c r="D123" s="33">
        <f>VLOOKUP(A123,MTD!O:Q,3,0)</f>
        <v>1500</v>
      </c>
      <c r="E123" s="32">
        <f t="shared" si="23"/>
        <v>-932</v>
      </c>
      <c r="F123" s="14"/>
      <c r="G123" s="111">
        <f>VLOOKUP(A123,YTD!O:P,2,0)</f>
        <v>2360.44</v>
      </c>
      <c r="H123" s="33">
        <f>VLOOKUP(A123,YTD!O:Q,3,0)</f>
        <v>7500</v>
      </c>
      <c r="I123" s="32">
        <f t="shared" si="16"/>
        <v>-5139.5599999999995</v>
      </c>
      <c r="J123" s="109"/>
    </row>
    <row r="124" spans="1:10" ht="13.9" customHeight="1" x14ac:dyDescent="0.25">
      <c r="A124" s="66" t="s">
        <v>189</v>
      </c>
      <c r="B124" s="64" t="s">
        <v>190</v>
      </c>
      <c r="C124" s="111">
        <f>VLOOKUP(A124,MTD!O:Q,2,0)</f>
        <v>39.9</v>
      </c>
      <c r="D124" s="33">
        <f>VLOOKUP(A124,MTD!O:Q,3,0)</f>
        <v>400</v>
      </c>
      <c r="E124" s="32">
        <f t="shared" si="23"/>
        <v>-360.1</v>
      </c>
      <c r="F124" s="14"/>
      <c r="G124" s="111">
        <f>VLOOKUP(A124,YTD!O:P,2,0)</f>
        <v>199.5</v>
      </c>
      <c r="H124" s="33">
        <f>VLOOKUP(A124,YTD!O:Q,3,0)</f>
        <v>2000</v>
      </c>
      <c r="I124" s="32">
        <f t="shared" si="16"/>
        <v>-1800.5</v>
      </c>
      <c r="J124" s="109"/>
    </row>
    <row r="125" spans="1:10" ht="13.9" customHeight="1" x14ac:dyDescent="0.25">
      <c r="A125" s="66" t="s">
        <v>191</v>
      </c>
      <c r="B125" s="64" t="s">
        <v>192</v>
      </c>
      <c r="C125" s="111">
        <f>VLOOKUP(A125,MTD!O:Q,2,0)</f>
        <v>0</v>
      </c>
      <c r="D125" s="33">
        <f>VLOOKUP(A125,MTD!O:Q,3,0)</f>
        <v>1833.33</v>
      </c>
      <c r="E125" s="32">
        <f t="shared" si="23"/>
        <v>-1833.33</v>
      </c>
      <c r="F125" s="14"/>
      <c r="G125" s="111">
        <f>VLOOKUP(A125,YTD!O:P,2,0)</f>
        <v>4155.9399999999996</v>
      </c>
      <c r="H125" s="33">
        <f>VLOOKUP(A125,YTD!O:Q,3,0)</f>
        <v>9166.65</v>
      </c>
      <c r="I125" s="32">
        <f t="shared" si="16"/>
        <v>-5010.71</v>
      </c>
      <c r="J125" s="109"/>
    </row>
    <row r="126" spans="1:10" ht="13.9" customHeight="1" x14ac:dyDescent="0.25">
      <c r="A126" s="66" t="s">
        <v>64</v>
      </c>
      <c r="B126" s="64" t="s">
        <v>193</v>
      </c>
      <c r="C126" s="111">
        <f>VLOOKUP(A126,MTD!O:Q,2,0)</f>
        <v>4095</v>
      </c>
      <c r="D126" s="33">
        <f>VLOOKUP(A126,MTD!O:Q,3,0)</f>
        <v>35300</v>
      </c>
      <c r="E126" s="32">
        <f t="shared" si="23"/>
        <v>-31205</v>
      </c>
      <c r="F126" s="14"/>
      <c r="G126" s="111">
        <f>VLOOKUP(A126,YTD!O:P,2,0)</f>
        <v>145638.99</v>
      </c>
      <c r="H126" s="33">
        <f>VLOOKUP(A126,YTD!O:Q,3,0)</f>
        <v>176500</v>
      </c>
      <c r="I126" s="32">
        <f t="shared" si="16"/>
        <v>-30861.010000000009</v>
      </c>
      <c r="J126" s="109"/>
    </row>
    <row r="127" spans="1:10" ht="13.9" customHeight="1" x14ac:dyDescent="0.25">
      <c r="A127" s="66" t="s">
        <v>194</v>
      </c>
      <c r="B127" s="64" t="s">
        <v>195</v>
      </c>
      <c r="C127" s="111">
        <f>VLOOKUP(A127,MTD!O:Q,2,0)</f>
        <v>0</v>
      </c>
      <c r="D127" s="33">
        <f>VLOOKUP(A127,MTD!O:Q,3,0)</f>
        <v>333.33</v>
      </c>
      <c r="E127" s="32">
        <f t="shared" si="23"/>
        <v>-333.33</v>
      </c>
      <c r="F127" s="14"/>
      <c r="G127" s="111">
        <f>VLOOKUP(A127,YTD!O:P,2,0)</f>
        <v>5120.3999999999996</v>
      </c>
      <c r="H127" s="33">
        <f>VLOOKUP(A127,YTD!O:Q,3,0)</f>
        <v>1666.65</v>
      </c>
      <c r="I127" s="32">
        <f t="shared" si="16"/>
        <v>3453.7499999999995</v>
      </c>
      <c r="J127" s="109"/>
    </row>
    <row r="128" spans="1:10" ht="15" hidden="1" customHeight="1" x14ac:dyDescent="0.25">
      <c r="A128" s="66" t="s">
        <v>196</v>
      </c>
      <c r="B128" s="64" t="s">
        <v>197</v>
      </c>
      <c r="C128" s="111">
        <f>VLOOKUP(A128,MTD!O:Q,2,0)</f>
        <v>0</v>
      </c>
      <c r="D128" s="33">
        <f>VLOOKUP(A128,MTD!O:Q,3,0)</f>
        <v>0</v>
      </c>
      <c r="E128" s="32">
        <f t="shared" si="23"/>
        <v>0</v>
      </c>
      <c r="F128" s="14"/>
      <c r="G128" s="111">
        <f>VLOOKUP(A128,YTD!O:P,2,0)</f>
        <v>0</v>
      </c>
      <c r="H128" s="33">
        <f>VLOOKUP(A128,YTD!O:Q,3,0)</f>
        <v>0</v>
      </c>
      <c r="I128" s="32">
        <f t="shared" si="16"/>
        <v>0</v>
      </c>
      <c r="J128" s="109"/>
    </row>
    <row r="129" spans="1:10" ht="13.9" customHeight="1" x14ac:dyDescent="0.25">
      <c r="A129" s="66" t="s">
        <v>198</v>
      </c>
      <c r="B129" s="64" t="s">
        <v>199</v>
      </c>
      <c r="C129" s="111">
        <f>VLOOKUP(A129,MTD!O:Q,2,0)</f>
        <v>0</v>
      </c>
      <c r="D129" s="33">
        <f>VLOOKUP(A129,MTD!O:Q,3,0)</f>
        <v>1958.33</v>
      </c>
      <c r="E129" s="32">
        <f t="shared" si="23"/>
        <v>-1958.33</v>
      </c>
      <c r="F129" s="14"/>
      <c r="G129" s="111">
        <f>VLOOKUP(A129,YTD!O:P,2,0)</f>
        <v>0</v>
      </c>
      <c r="H129" s="33">
        <f>VLOOKUP(A129,YTD!O:Q,3,0)</f>
        <v>9791.65</v>
      </c>
      <c r="I129" s="32">
        <f t="shared" si="16"/>
        <v>-9791.65</v>
      </c>
      <c r="J129" s="109"/>
    </row>
    <row r="130" spans="1:10" ht="15" hidden="1" customHeight="1" x14ac:dyDescent="0.25">
      <c r="A130" s="66" t="s">
        <v>65</v>
      </c>
      <c r="B130" s="64" t="s">
        <v>229</v>
      </c>
      <c r="C130" s="111">
        <f>VLOOKUP(A130,MTD!O:Q,2,0)</f>
        <v>0</v>
      </c>
      <c r="D130" s="33">
        <f>VLOOKUP(A130,MTD!O:Q,3,0)</f>
        <v>0</v>
      </c>
      <c r="E130" s="32">
        <f t="shared" si="23"/>
        <v>0</v>
      </c>
      <c r="F130" s="14"/>
      <c r="G130" s="111">
        <f>VLOOKUP(A130,YTD!O:P,2,0)</f>
        <v>0</v>
      </c>
      <c r="H130" s="33">
        <f>VLOOKUP(A130,YTD!O:Q,3,0)</f>
        <v>0</v>
      </c>
      <c r="I130" s="32">
        <f t="shared" si="16"/>
        <v>0</v>
      </c>
      <c r="J130" s="109"/>
    </row>
    <row r="131" spans="1:10" ht="8.25" customHeight="1" x14ac:dyDescent="0.25">
      <c r="C131" s="20"/>
      <c r="D131" s="110"/>
      <c r="E131" s="14"/>
      <c r="F131" s="14"/>
      <c r="G131" s="20"/>
      <c r="H131" s="110"/>
      <c r="I131" s="32"/>
      <c r="J131" s="109"/>
    </row>
    <row r="132" spans="1:10" x14ac:dyDescent="0.25">
      <c r="B132" s="10" t="s">
        <v>537</v>
      </c>
      <c r="C132" s="20">
        <f>SUM(C113:C130)</f>
        <v>102478.37</v>
      </c>
      <c r="D132" s="20">
        <f>SUM(D113:D130)</f>
        <v>127198.8</v>
      </c>
      <c r="E132" s="20">
        <f>SUM(E113:E130)</f>
        <v>-24720.43</v>
      </c>
      <c r="F132" s="14"/>
      <c r="G132" s="20">
        <f>SUM(G113:G130)</f>
        <v>606607.16</v>
      </c>
      <c r="H132" s="20">
        <f>SUM(H113:H130)</f>
        <v>635994</v>
      </c>
      <c r="I132" s="32">
        <f t="shared" si="16"/>
        <v>-29386.839999999967</v>
      </c>
      <c r="J132" s="109"/>
    </row>
    <row r="133" spans="1:10" ht="14.25" customHeight="1" x14ac:dyDescent="0.25">
      <c r="C133" s="20"/>
      <c r="D133" s="110"/>
      <c r="E133" s="14"/>
      <c r="F133" s="14"/>
      <c r="G133" s="20"/>
      <c r="H133" s="110"/>
      <c r="I133" s="32"/>
      <c r="J133" s="109"/>
    </row>
    <row r="134" spans="1:10" x14ac:dyDescent="0.25">
      <c r="B134" s="10" t="s">
        <v>230</v>
      </c>
      <c r="C134" s="20"/>
      <c r="D134" s="110"/>
      <c r="E134" s="14"/>
      <c r="F134" s="14"/>
      <c r="G134" s="20"/>
      <c r="H134" s="110"/>
      <c r="I134" s="32"/>
      <c r="J134" s="109"/>
    </row>
    <row r="135" spans="1:10" x14ac:dyDescent="0.25">
      <c r="A135" s="66" t="s">
        <v>200</v>
      </c>
      <c r="B135" s="64" t="s">
        <v>201</v>
      </c>
      <c r="C135" s="111">
        <f>VLOOKUP(A135,MTD!O:Q,2,0)</f>
        <v>406.88</v>
      </c>
      <c r="D135" s="33">
        <f>VLOOKUP(A135,MTD!O:Q,3,0)</f>
        <v>291.67</v>
      </c>
      <c r="E135" s="32">
        <f t="shared" ref="E135:E147" si="24">C135-D135</f>
        <v>115.20999999999998</v>
      </c>
      <c r="F135" s="14"/>
      <c r="G135" s="111">
        <f>VLOOKUP(A135,YTD!O:P,2,0)</f>
        <v>2005.4</v>
      </c>
      <c r="H135" s="33">
        <f>VLOOKUP(A135,YTD!O:Q,3,0)</f>
        <v>1458.35</v>
      </c>
      <c r="I135" s="32">
        <f t="shared" si="16"/>
        <v>547.05000000000018</v>
      </c>
      <c r="J135" s="109"/>
    </row>
    <row r="136" spans="1:10" x14ac:dyDescent="0.25">
      <c r="A136" s="66" t="s">
        <v>67</v>
      </c>
      <c r="B136" s="64" t="s">
        <v>202</v>
      </c>
      <c r="C136" s="111">
        <f>VLOOKUP(A136,MTD!O:Q,2,0)</f>
        <v>951.31</v>
      </c>
      <c r="D136" s="33">
        <f>VLOOKUP(A136,MTD!O:Q,3,0)</f>
        <v>1125</v>
      </c>
      <c r="E136" s="32">
        <f t="shared" si="24"/>
        <v>-173.69000000000005</v>
      </c>
      <c r="F136" s="14"/>
      <c r="G136" s="111">
        <f>VLOOKUP(A136,YTD!O:P,2,0)</f>
        <v>2365.81</v>
      </c>
      <c r="H136" s="33">
        <f>VLOOKUP(A136,YTD!O:Q,3,0)</f>
        <v>5625</v>
      </c>
      <c r="I136" s="32">
        <f t="shared" si="16"/>
        <v>-3259.19</v>
      </c>
      <c r="J136" s="109"/>
    </row>
    <row r="137" spans="1:10" x14ac:dyDescent="0.25">
      <c r="A137" s="66" t="s">
        <v>203</v>
      </c>
      <c r="B137" s="64" t="s">
        <v>204</v>
      </c>
      <c r="C137" s="111">
        <f>VLOOKUP(A137,MTD!O:Q,2,0)</f>
        <v>4484.8100000000004</v>
      </c>
      <c r="D137" s="33">
        <f>VLOOKUP(A137,MTD!O:Q,3,0)</f>
        <v>3900</v>
      </c>
      <c r="E137" s="32">
        <f t="shared" si="24"/>
        <v>584.8100000000004</v>
      </c>
      <c r="F137" s="14"/>
      <c r="G137" s="111">
        <f>VLOOKUP(A137,YTD!O:P,2,0)</f>
        <v>21768.799999999999</v>
      </c>
      <c r="H137" s="33">
        <f>VLOOKUP(A137,YTD!O:Q,3,0)</f>
        <v>19500</v>
      </c>
      <c r="I137" s="32">
        <f t="shared" si="16"/>
        <v>2268.7999999999993</v>
      </c>
      <c r="J137" s="109"/>
    </row>
    <row r="138" spans="1:10" x14ac:dyDescent="0.25">
      <c r="A138" s="66" t="s">
        <v>205</v>
      </c>
      <c r="B138" s="64" t="s">
        <v>206</v>
      </c>
      <c r="C138" s="111">
        <f>VLOOKUP(A138,MTD!O:Q,2,0)</f>
        <v>11597.59</v>
      </c>
      <c r="D138" s="33">
        <f>VLOOKUP(A138,MTD!O:Q,3,0)</f>
        <v>12583.33</v>
      </c>
      <c r="E138" s="32">
        <f t="shared" si="24"/>
        <v>-985.73999999999978</v>
      </c>
      <c r="F138" s="14"/>
      <c r="G138" s="111">
        <f>VLOOKUP(A138,YTD!O:P,2,0)</f>
        <v>38813.089999999997</v>
      </c>
      <c r="H138" s="33">
        <f>VLOOKUP(A138,YTD!O:Q,3,0)</f>
        <v>62916.65</v>
      </c>
      <c r="I138" s="32">
        <f t="shared" ref="I138:I201" si="25">G138-H138</f>
        <v>-24103.560000000005</v>
      </c>
      <c r="J138" s="109"/>
    </row>
    <row r="139" spans="1:10" x14ac:dyDescent="0.25">
      <c r="A139" s="66" t="s">
        <v>207</v>
      </c>
      <c r="B139" s="64" t="s">
        <v>208</v>
      </c>
      <c r="C139" s="111">
        <f>VLOOKUP(A139,MTD!O:Q,2,0)</f>
        <v>9812.17</v>
      </c>
      <c r="D139" s="33">
        <f>VLOOKUP(A139,MTD!O:Q,3,0)</f>
        <v>12500</v>
      </c>
      <c r="E139" s="32">
        <f t="shared" si="24"/>
        <v>-2687.83</v>
      </c>
      <c r="F139" s="14"/>
      <c r="G139" s="111">
        <f>VLOOKUP(A139,YTD!O:P,2,0)</f>
        <v>53903.23</v>
      </c>
      <c r="H139" s="33">
        <f>VLOOKUP(A139,YTD!O:Q,3,0)</f>
        <v>62500</v>
      </c>
      <c r="I139" s="32">
        <f t="shared" si="25"/>
        <v>-8596.7699999999968</v>
      </c>
      <c r="J139" s="109"/>
    </row>
    <row r="140" spans="1:10" x14ac:dyDescent="0.25">
      <c r="A140" s="66" t="s">
        <v>209</v>
      </c>
      <c r="B140" s="64" t="s">
        <v>210</v>
      </c>
      <c r="C140" s="111">
        <f>VLOOKUP(A140,MTD!O:Q,2,0)</f>
        <v>2387.65</v>
      </c>
      <c r="D140" s="33">
        <f>VLOOKUP(A140,MTD!O:Q,3,0)</f>
        <v>2800</v>
      </c>
      <c r="E140" s="32">
        <f t="shared" si="24"/>
        <v>-412.34999999999991</v>
      </c>
      <c r="F140" s="14"/>
      <c r="G140" s="111">
        <f>VLOOKUP(A140,YTD!O:P,2,0)</f>
        <v>14506.8</v>
      </c>
      <c r="H140" s="33">
        <f>VLOOKUP(A140,YTD!O:Q,3,0)</f>
        <v>14000</v>
      </c>
      <c r="I140" s="32">
        <f t="shared" si="25"/>
        <v>506.79999999999927</v>
      </c>
      <c r="J140" s="109"/>
    </row>
    <row r="141" spans="1:10" x14ac:dyDescent="0.25">
      <c r="A141" s="66" t="s">
        <v>17</v>
      </c>
      <c r="B141" s="64" t="s">
        <v>211</v>
      </c>
      <c r="C141" s="111">
        <f>VLOOKUP(A141,MTD!O:Q,2,0)</f>
        <v>21983.05</v>
      </c>
      <c r="D141" s="33">
        <f>VLOOKUP(A141,MTD!O:Q,3,0)</f>
        <v>5450</v>
      </c>
      <c r="E141" s="32">
        <f t="shared" si="24"/>
        <v>16533.05</v>
      </c>
      <c r="F141" s="14"/>
      <c r="G141" s="111">
        <f>VLOOKUP(A141,YTD!O:P,2,0)</f>
        <v>49026.74</v>
      </c>
      <c r="H141" s="33">
        <f>VLOOKUP(A141,YTD!O:Q,3,0)</f>
        <v>27250</v>
      </c>
      <c r="I141" s="32">
        <f t="shared" si="25"/>
        <v>21776.739999999998</v>
      </c>
      <c r="J141" s="109"/>
    </row>
    <row r="142" spans="1:10" x14ac:dyDescent="0.25">
      <c r="A142" s="66" t="s">
        <v>33</v>
      </c>
      <c r="B142" s="64" t="s">
        <v>212</v>
      </c>
      <c r="C142" s="111">
        <f>VLOOKUP(A142,MTD!O:Q,2,0)</f>
        <v>0</v>
      </c>
      <c r="D142" s="33">
        <f>VLOOKUP(A142,MTD!O:Q,3,0)</f>
        <v>12041.67</v>
      </c>
      <c r="E142" s="32">
        <f t="shared" si="24"/>
        <v>-12041.67</v>
      </c>
      <c r="F142" s="14"/>
      <c r="G142" s="111">
        <f>VLOOKUP(A142,YTD!O:P,2,0)</f>
        <v>0</v>
      </c>
      <c r="H142" s="33">
        <f>VLOOKUP(A142,YTD!O:Q,3,0)</f>
        <v>60208.35</v>
      </c>
      <c r="I142" s="32">
        <f t="shared" si="25"/>
        <v>-60208.35</v>
      </c>
      <c r="J142" s="109"/>
    </row>
    <row r="143" spans="1:10" x14ac:dyDescent="0.25">
      <c r="A143" s="66" t="s">
        <v>213</v>
      </c>
      <c r="B143" s="64" t="s">
        <v>214</v>
      </c>
      <c r="C143" s="111">
        <f>VLOOKUP(A143,MTD!O:Q,2,0)</f>
        <v>0</v>
      </c>
      <c r="D143" s="33">
        <f>VLOOKUP(A143,MTD!O:Q,3,0)</f>
        <v>2741.67</v>
      </c>
      <c r="E143" s="32">
        <f t="shared" si="24"/>
        <v>-2741.67</v>
      </c>
      <c r="F143" s="14"/>
      <c r="G143" s="111">
        <f>VLOOKUP(A143,YTD!O:P,2,0)</f>
        <v>4300</v>
      </c>
      <c r="H143" s="33">
        <f>VLOOKUP(A143,YTD!O:Q,3,0)</f>
        <v>13708.35</v>
      </c>
      <c r="I143" s="32">
        <f t="shared" si="25"/>
        <v>-9408.35</v>
      </c>
      <c r="J143" s="109"/>
    </row>
    <row r="144" spans="1:10" x14ac:dyDescent="0.25">
      <c r="A144" s="66" t="s">
        <v>215</v>
      </c>
      <c r="B144" s="64" t="s">
        <v>216</v>
      </c>
      <c r="C144" s="111">
        <f>VLOOKUP(A144,MTD!O:Q,2,0)</f>
        <v>14627</v>
      </c>
      <c r="D144" s="33">
        <f>VLOOKUP(A144,MTD!O:Q,3,0)</f>
        <v>18333.330000000002</v>
      </c>
      <c r="E144" s="32">
        <f t="shared" si="24"/>
        <v>-3706.3300000000017</v>
      </c>
      <c r="F144" s="14"/>
      <c r="G144" s="111">
        <f>VLOOKUP(A144,YTD!O:P,2,0)</f>
        <v>65692.81</v>
      </c>
      <c r="H144" s="33">
        <f>VLOOKUP(A144,YTD!O:Q,3,0)</f>
        <v>91666.65</v>
      </c>
      <c r="I144" s="32">
        <f t="shared" si="25"/>
        <v>-25973.839999999997</v>
      </c>
      <c r="J144" s="109"/>
    </row>
    <row r="145" spans="1:12" x14ac:dyDescent="0.25">
      <c r="A145" s="66" t="s">
        <v>577</v>
      </c>
      <c r="B145" s="1" t="s">
        <v>582</v>
      </c>
      <c r="C145" s="111">
        <f>VLOOKUP(A145,MTD!O:Q,2,0)</f>
        <v>2255.61</v>
      </c>
      <c r="D145" s="33">
        <f>VLOOKUP(A145,MTD!O:Q,3,0)</f>
        <v>2383.33</v>
      </c>
      <c r="E145" s="32">
        <f t="shared" si="24"/>
        <v>-127.7199999999998</v>
      </c>
      <c r="F145" s="14"/>
      <c r="G145" s="111">
        <f>VLOOKUP(A145,YTD!O:P,2,0)</f>
        <v>9963.94</v>
      </c>
      <c r="H145" s="33">
        <f>VLOOKUP(A145,YTD!O:Q,3,0)</f>
        <v>11916.65</v>
      </c>
      <c r="I145" s="32">
        <f t="shared" ref="I145:I147" si="26">G145-H145</f>
        <v>-1952.7099999999991</v>
      </c>
      <c r="J145" s="109"/>
      <c r="L145" s="44"/>
    </row>
    <row r="146" spans="1:12" x14ac:dyDescent="0.25">
      <c r="A146" s="66" t="s">
        <v>578</v>
      </c>
      <c r="B146" s="1" t="s">
        <v>583</v>
      </c>
      <c r="C146" s="111">
        <f>VLOOKUP(A146,MTD!O:Q,2,0)</f>
        <v>626.5</v>
      </c>
      <c r="D146" s="33">
        <f>VLOOKUP(A146,MTD!O:Q,3,0)</f>
        <v>458.33</v>
      </c>
      <c r="E146" s="32">
        <f t="shared" si="24"/>
        <v>168.17000000000002</v>
      </c>
      <c r="F146" s="14"/>
      <c r="G146" s="111">
        <f>VLOOKUP(A146,YTD!O:P,2,0)</f>
        <v>3123.8</v>
      </c>
      <c r="H146" s="33">
        <f>VLOOKUP(A146,YTD!O:Q,3,0)</f>
        <v>2291.65</v>
      </c>
      <c r="I146" s="32">
        <f t="shared" si="26"/>
        <v>832.15000000000009</v>
      </c>
      <c r="J146" s="109"/>
      <c r="L146" s="44"/>
    </row>
    <row r="147" spans="1:12" x14ac:dyDescent="0.25">
      <c r="A147" s="66" t="s">
        <v>217</v>
      </c>
      <c r="B147" s="64" t="s">
        <v>218</v>
      </c>
      <c r="C147" s="111">
        <f>VLOOKUP(A147,MTD!O:Q,2,0)</f>
        <v>1395.33</v>
      </c>
      <c r="D147" s="33">
        <f>VLOOKUP(A147,MTD!O:Q,3,0)</f>
        <v>791.67</v>
      </c>
      <c r="E147" s="32">
        <f t="shared" si="24"/>
        <v>603.66</v>
      </c>
      <c r="F147" s="14"/>
      <c r="G147" s="111">
        <f>VLOOKUP(A147,YTD!O:P,2,0)</f>
        <v>4947.1400000000003</v>
      </c>
      <c r="H147" s="33">
        <f>VLOOKUP(A147,YTD!O:Q,3,0)</f>
        <v>3958.35</v>
      </c>
      <c r="I147" s="32">
        <f t="shared" si="26"/>
        <v>988.79000000000042</v>
      </c>
      <c r="J147" s="109"/>
    </row>
    <row r="148" spans="1:12" x14ac:dyDescent="0.25">
      <c r="A148" s="66" t="s">
        <v>219</v>
      </c>
      <c r="B148" s="1" t="s">
        <v>582</v>
      </c>
      <c r="C148" s="111">
        <f>VLOOKUP(A148,MTD!O:Q,2,0)</f>
        <v>325.41000000000003</v>
      </c>
      <c r="D148" s="33">
        <f>VLOOKUP(A148,MTD!O:Q,3,0)</f>
        <v>1620</v>
      </c>
      <c r="E148" s="32">
        <f t="shared" ref="E148:E150" si="27">C148-D148</f>
        <v>-1294.5899999999999</v>
      </c>
      <c r="F148" s="14"/>
      <c r="G148" s="111">
        <f>VLOOKUP(A148,YTD!O:P,2,0)</f>
        <v>624.77</v>
      </c>
      <c r="H148" s="33">
        <f>VLOOKUP(A148,YTD!O:Q,3,0)</f>
        <v>8100</v>
      </c>
      <c r="I148" s="32">
        <f t="shared" si="25"/>
        <v>-7475.23</v>
      </c>
      <c r="J148" s="109"/>
      <c r="L148" s="44"/>
    </row>
    <row r="149" spans="1:12" x14ac:dyDescent="0.25">
      <c r="A149" s="66" t="s">
        <v>220</v>
      </c>
      <c r="B149" s="1" t="s">
        <v>583</v>
      </c>
      <c r="C149" s="111">
        <f>VLOOKUP(A149,MTD!O:Q,2,0)</f>
        <v>0</v>
      </c>
      <c r="D149" s="33">
        <f>VLOOKUP(A149,MTD!O:Q,3,0)</f>
        <v>10000</v>
      </c>
      <c r="E149" s="32">
        <f t="shared" si="27"/>
        <v>-10000</v>
      </c>
      <c r="F149" s="14"/>
      <c r="G149" s="111">
        <f>VLOOKUP(A149,YTD!O:P,2,0)</f>
        <v>0</v>
      </c>
      <c r="H149" s="33">
        <f>VLOOKUP(A149,YTD!O:Q,3,0)</f>
        <v>50000</v>
      </c>
      <c r="I149" s="32">
        <f t="shared" si="25"/>
        <v>-50000</v>
      </c>
      <c r="J149" s="109"/>
      <c r="L149" s="44"/>
    </row>
    <row r="150" spans="1:12" x14ac:dyDescent="0.25">
      <c r="A150" s="66" t="s">
        <v>221</v>
      </c>
      <c r="B150" s="64" t="s">
        <v>218</v>
      </c>
      <c r="C150" s="111">
        <f>VLOOKUP(A150,MTD!O:Q,2,0)</f>
        <v>0</v>
      </c>
      <c r="D150" s="33">
        <f>VLOOKUP(A150,MTD!O:Q,3,0)</f>
        <v>2500</v>
      </c>
      <c r="E150" s="32">
        <f t="shared" si="27"/>
        <v>-2500</v>
      </c>
      <c r="F150" s="14"/>
      <c r="G150" s="111">
        <f>VLOOKUP(A150,YTD!O:P,2,0)</f>
        <v>0</v>
      </c>
      <c r="H150" s="33">
        <f>VLOOKUP(A150,YTD!O:Q,3,0)</f>
        <v>12500</v>
      </c>
      <c r="I150" s="32">
        <f t="shared" si="25"/>
        <v>-12500</v>
      </c>
      <c r="J150" s="109"/>
    </row>
    <row r="151" spans="1:12" ht="8.25" customHeight="1" x14ac:dyDescent="0.25">
      <c r="C151" s="20"/>
      <c r="D151" s="110"/>
      <c r="E151" s="14"/>
      <c r="F151" s="14"/>
      <c r="G151" s="20"/>
      <c r="H151" s="110"/>
      <c r="I151" s="32"/>
      <c r="J151" s="109"/>
    </row>
    <row r="152" spans="1:12" x14ac:dyDescent="0.25">
      <c r="B152" s="10" t="s">
        <v>538</v>
      </c>
      <c r="C152" s="20">
        <f>SUM(C135:C150)</f>
        <v>70853.310000000012</v>
      </c>
      <c r="D152" s="20">
        <f>SUM(D135:D150)</f>
        <v>89520</v>
      </c>
      <c r="E152" s="20">
        <f>SUM(E135:E150)</f>
        <v>-18666.690000000002</v>
      </c>
      <c r="F152" s="14"/>
      <c r="G152" s="20">
        <f>SUM(G135:G150)</f>
        <v>271042.32999999996</v>
      </c>
      <c r="H152" s="20">
        <f>SUM(H135:H150)</f>
        <v>447600</v>
      </c>
      <c r="I152" s="32">
        <f t="shared" si="25"/>
        <v>-176557.67000000004</v>
      </c>
      <c r="J152" s="109"/>
    </row>
    <row r="153" spans="1:12" x14ac:dyDescent="0.25">
      <c r="C153" s="20"/>
      <c r="D153" s="110"/>
      <c r="E153" s="14"/>
      <c r="F153" s="14"/>
      <c r="G153" s="20"/>
      <c r="H153" s="110"/>
      <c r="I153" s="32"/>
      <c r="J153" s="109"/>
    </row>
    <row r="154" spans="1:12" x14ac:dyDescent="0.25">
      <c r="B154" s="10" t="s">
        <v>74</v>
      </c>
      <c r="C154" s="20"/>
      <c r="D154" s="110"/>
      <c r="E154" s="14"/>
      <c r="F154" s="14"/>
      <c r="G154" s="20"/>
      <c r="H154" s="110"/>
      <c r="I154" s="32"/>
      <c r="J154" s="109"/>
    </row>
    <row r="155" spans="1:12" x14ac:dyDescent="0.25">
      <c r="A155" s="66" t="s">
        <v>222</v>
      </c>
      <c r="B155" s="64" t="s">
        <v>223</v>
      </c>
      <c r="C155" s="111">
        <f>VLOOKUP(A155,MTD!O:Q,2,0)</f>
        <v>128557.55</v>
      </c>
      <c r="D155" s="33">
        <f>VLOOKUP(A155,MTD!O:Q,3,0)</f>
        <v>143524.82</v>
      </c>
      <c r="E155" s="32">
        <f t="shared" ref="E155:E157" si="28">C155-D155</f>
        <v>-14967.270000000004</v>
      </c>
      <c r="F155" s="14"/>
      <c r="G155" s="111">
        <f>VLOOKUP(A155,YTD!O:P,2,0)</f>
        <v>638474.19999999995</v>
      </c>
      <c r="H155" s="33">
        <f>VLOOKUP(A155,YTD!O:Q,3,0)</f>
        <v>717624.1</v>
      </c>
      <c r="I155" s="32">
        <f t="shared" si="25"/>
        <v>-79149.900000000023</v>
      </c>
      <c r="J155" s="109"/>
    </row>
    <row r="156" spans="1:12" x14ac:dyDescent="0.25">
      <c r="A156" s="66" t="s">
        <v>224</v>
      </c>
      <c r="B156" s="64" t="s">
        <v>225</v>
      </c>
      <c r="C156" s="111">
        <f>VLOOKUP(A156,MTD!O:Q,2,0)</f>
        <v>0</v>
      </c>
      <c r="D156" s="33">
        <f>VLOOKUP(A156,MTD!O:Q,3,0)</f>
        <v>20650.13</v>
      </c>
      <c r="E156" s="32">
        <f t="shared" si="28"/>
        <v>-20650.13</v>
      </c>
      <c r="F156" s="14"/>
      <c r="G156" s="111">
        <f>VLOOKUP(A156,YTD!O:P,2,0)</f>
        <v>0</v>
      </c>
      <c r="H156" s="33">
        <f>VLOOKUP(A156,YTD!O:Q,3,0)</f>
        <v>103250.65</v>
      </c>
      <c r="I156" s="32">
        <f t="shared" si="25"/>
        <v>-103250.65</v>
      </c>
      <c r="J156" s="109"/>
    </row>
    <row r="157" spans="1:12" x14ac:dyDescent="0.25">
      <c r="A157" s="66" t="s">
        <v>34</v>
      </c>
      <c r="B157" s="64" t="s">
        <v>226</v>
      </c>
      <c r="C157" s="111">
        <f>VLOOKUP(A157,MTD!O:Q,2,0)</f>
        <v>0</v>
      </c>
      <c r="D157" s="33">
        <f>VLOOKUP(A157,MTD!O:Q,3,0)</f>
        <v>1877.08</v>
      </c>
      <c r="E157" s="32">
        <f t="shared" si="28"/>
        <v>-1877.08</v>
      </c>
      <c r="F157" s="14"/>
      <c r="G157" s="111">
        <f>VLOOKUP(A157,YTD!O:P,2,0)</f>
        <v>2464.7600000000002</v>
      </c>
      <c r="H157" s="33">
        <f>VLOOKUP(A157,YTD!O:Q,3,0)</f>
        <v>9385.4</v>
      </c>
      <c r="I157" s="32">
        <f t="shared" si="25"/>
        <v>-6920.6399999999994</v>
      </c>
      <c r="J157" s="109"/>
    </row>
    <row r="158" spans="1:12" ht="9" customHeight="1" x14ac:dyDescent="0.25">
      <c r="C158" s="20"/>
      <c r="D158" s="110"/>
      <c r="E158" s="14"/>
      <c r="F158" s="14"/>
      <c r="G158" s="111"/>
      <c r="H158" s="110"/>
      <c r="I158" s="32"/>
      <c r="J158" s="109"/>
    </row>
    <row r="159" spans="1:12" x14ac:dyDescent="0.25">
      <c r="B159" s="10" t="s">
        <v>539</v>
      </c>
      <c r="C159" s="20">
        <f>SUM(C155:C157)</f>
        <v>128557.55</v>
      </c>
      <c r="D159" s="20">
        <f>SUM(D155:D157)</f>
        <v>166052.03</v>
      </c>
      <c r="E159" s="20">
        <f>SUM(E155:E157)</f>
        <v>-37494.48000000001</v>
      </c>
      <c r="F159" s="14"/>
      <c r="G159" s="20">
        <f>SUM(G155:G157)</f>
        <v>640938.96</v>
      </c>
      <c r="H159" s="20">
        <f>SUM(H155:H157)</f>
        <v>830260.15</v>
      </c>
      <c r="I159" s="32">
        <f t="shared" si="25"/>
        <v>-189321.19000000006</v>
      </c>
      <c r="J159" s="109"/>
    </row>
    <row r="160" spans="1:12" x14ac:dyDescent="0.25">
      <c r="C160" s="20"/>
      <c r="D160" s="110"/>
      <c r="E160" s="14"/>
      <c r="F160" s="14"/>
      <c r="G160" s="20"/>
      <c r="H160" s="110"/>
      <c r="I160" s="32"/>
      <c r="J160" s="109"/>
    </row>
    <row r="161" spans="1:13" x14ac:dyDescent="0.25">
      <c r="B161" s="69" t="s">
        <v>484</v>
      </c>
      <c r="C161" s="20"/>
      <c r="D161" s="110"/>
      <c r="E161" s="14"/>
      <c r="F161" s="14"/>
      <c r="G161" s="20"/>
      <c r="H161" s="110"/>
      <c r="I161" s="32"/>
      <c r="J161" s="109"/>
    </row>
    <row r="162" spans="1:13" x14ac:dyDescent="0.25">
      <c r="A162" s="66" t="s">
        <v>639</v>
      </c>
      <c r="B162" s="66" t="s">
        <v>640</v>
      </c>
      <c r="C162" s="111">
        <f>VLOOKUP(A162,MTD!O:Q,2,0)</f>
        <v>75</v>
      </c>
      <c r="D162" s="33">
        <f>VLOOKUP(A162,MTD!O:Q,3,0)</f>
        <v>0</v>
      </c>
      <c r="E162" s="32">
        <f t="shared" ref="E162" si="29">C162-D162</f>
        <v>75</v>
      </c>
      <c r="F162" s="14"/>
      <c r="G162" s="111">
        <f>VLOOKUP(A162,YTD!O:P,2,0)</f>
        <v>150</v>
      </c>
      <c r="H162" s="33">
        <f>VLOOKUP(A162,YTD!O:Q,3,0)</f>
        <v>0</v>
      </c>
      <c r="I162" s="32">
        <f t="shared" si="25"/>
        <v>150</v>
      </c>
      <c r="J162" s="109"/>
    </row>
    <row r="163" spans="1:13" x14ac:dyDescent="0.25">
      <c r="A163" s="66" t="s">
        <v>383</v>
      </c>
      <c r="B163" s="64" t="s">
        <v>485</v>
      </c>
      <c r="C163" s="111">
        <f>VLOOKUP(A163,MTD!O:Q,2,0)</f>
        <v>675.71</v>
      </c>
      <c r="D163" s="33">
        <f>VLOOKUP(A163,MTD!O:Q,3,0)</f>
        <v>390</v>
      </c>
      <c r="E163" s="32">
        <f t="shared" ref="E163" si="30">C163-D163</f>
        <v>285.71000000000004</v>
      </c>
      <c r="F163" s="14"/>
      <c r="G163" s="111">
        <f>VLOOKUP(A163,YTD!O:P,2,0)</f>
        <v>2902.65</v>
      </c>
      <c r="H163" s="33">
        <f>VLOOKUP(A163,YTD!O:Q,3,0)</f>
        <v>1950</v>
      </c>
      <c r="I163" s="32">
        <f t="shared" si="25"/>
        <v>952.65000000000009</v>
      </c>
      <c r="J163" s="109"/>
      <c r="M163" s="44"/>
    </row>
    <row r="164" spans="1:13" x14ac:dyDescent="0.25">
      <c r="A164" s="66" t="s">
        <v>619</v>
      </c>
      <c r="B164" s="1" t="s">
        <v>631</v>
      </c>
      <c r="C164" s="111">
        <f>VLOOKUP(A164,MTD!O:Q,2,0)</f>
        <v>306.08</v>
      </c>
      <c r="D164" s="33">
        <f>VLOOKUP(A164,MTD!O:Q,3,0)</f>
        <v>200</v>
      </c>
      <c r="E164" s="32">
        <f t="shared" ref="E164:E181" si="31">C164-D164</f>
        <v>106.07999999999998</v>
      </c>
      <c r="F164" s="14"/>
      <c r="G164" s="111">
        <f>VLOOKUP(A164,YTD!O:P,2,0)</f>
        <v>1793.52</v>
      </c>
      <c r="H164" s="33">
        <f>VLOOKUP(A164,YTD!O:Q,3,0)</f>
        <v>1000</v>
      </c>
      <c r="I164" s="32">
        <f t="shared" si="25"/>
        <v>793.52</v>
      </c>
      <c r="J164" s="109"/>
    </row>
    <row r="165" spans="1:13" x14ac:dyDescent="0.25">
      <c r="A165" s="66" t="s">
        <v>384</v>
      </c>
      <c r="B165" s="64" t="s">
        <v>486</v>
      </c>
      <c r="C165" s="111">
        <f>VLOOKUP(A165,MTD!O:Q,2,0)</f>
        <v>0</v>
      </c>
      <c r="D165" s="33">
        <f>VLOOKUP(A165,MTD!O:Q,3,0)</f>
        <v>25</v>
      </c>
      <c r="E165" s="32">
        <f t="shared" si="31"/>
        <v>-25</v>
      </c>
      <c r="F165" s="14"/>
      <c r="G165" s="111">
        <f>VLOOKUP(A165,YTD!O:P,2,0)</f>
        <v>0</v>
      </c>
      <c r="H165" s="33">
        <f>VLOOKUP(A165,YTD!O:Q,3,0)</f>
        <v>125</v>
      </c>
      <c r="I165" s="32">
        <f t="shared" si="25"/>
        <v>-125</v>
      </c>
      <c r="J165" s="109"/>
    </row>
    <row r="166" spans="1:13" x14ac:dyDescent="0.25">
      <c r="A166" s="66" t="s">
        <v>385</v>
      </c>
      <c r="B166" s="64" t="s">
        <v>487</v>
      </c>
      <c r="C166" s="111">
        <f>VLOOKUP(A166,MTD!O:Q,2,0)</f>
        <v>1496</v>
      </c>
      <c r="D166" s="33">
        <f>VLOOKUP(A166,MTD!O:Q,3,0)</f>
        <v>125</v>
      </c>
      <c r="E166" s="32">
        <f t="shared" si="31"/>
        <v>1371</v>
      </c>
      <c r="F166" s="14"/>
      <c r="G166" s="111">
        <f>VLOOKUP(A166,YTD!O:P,2,0)</f>
        <v>1661</v>
      </c>
      <c r="H166" s="33">
        <f>VLOOKUP(A166,YTD!O:Q,3,0)</f>
        <v>625</v>
      </c>
      <c r="I166" s="32">
        <f t="shared" si="25"/>
        <v>1036</v>
      </c>
      <c r="J166" s="109"/>
    </row>
    <row r="167" spans="1:13" x14ac:dyDescent="0.25">
      <c r="A167" s="66" t="s">
        <v>386</v>
      </c>
      <c r="B167" s="64" t="s">
        <v>488</v>
      </c>
      <c r="C167" s="111">
        <f>VLOOKUP(A167,MTD!O:Q,2,0)</f>
        <v>171.58</v>
      </c>
      <c r="D167" s="33">
        <f>VLOOKUP(A167,MTD!O:Q,3,0)</f>
        <v>190</v>
      </c>
      <c r="E167" s="32">
        <f t="shared" si="31"/>
        <v>-18.419999999999987</v>
      </c>
      <c r="F167" s="14"/>
      <c r="G167" s="111">
        <f>VLOOKUP(A167,YTD!O:P,2,0)</f>
        <v>1201.05</v>
      </c>
      <c r="H167" s="33">
        <f>VLOOKUP(A167,YTD!O:Q,3,0)</f>
        <v>950</v>
      </c>
      <c r="I167" s="32">
        <f t="shared" si="25"/>
        <v>251.04999999999995</v>
      </c>
      <c r="J167" s="109"/>
    </row>
    <row r="168" spans="1:13" x14ac:dyDescent="0.25">
      <c r="A168" s="66" t="s">
        <v>387</v>
      </c>
      <c r="B168" s="64" t="s">
        <v>489</v>
      </c>
      <c r="C168" s="111">
        <f>VLOOKUP(A168,MTD!O:Q,2,0)</f>
        <v>38.19</v>
      </c>
      <c r="D168" s="33">
        <f>VLOOKUP(A168,MTD!O:Q,3,0)</f>
        <v>125</v>
      </c>
      <c r="E168" s="32">
        <f t="shared" si="31"/>
        <v>-86.81</v>
      </c>
      <c r="F168" s="14"/>
      <c r="G168" s="111">
        <f>VLOOKUP(A168,YTD!O:P,2,0)</f>
        <v>224.61</v>
      </c>
      <c r="H168" s="33">
        <f>VLOOKUP(A168,YTD!O:Q,3,0)</f>
        <v>625</v>
      </c>
      <c r="I168" s="32">
        <f t="shared" si="25"/>
        <v>-400.39</v>
      </c>
      <c r="J168" s="109"/>
    </row>
    <row r="169" spans="1:13" x14ac:dyDescent="0.25">
      <c r="A169" s="66" t="s">
        <v>388</v>
      </c>
      <c r="B169" s="64" t="s">
        <v>490</v>
      </c>
      <c r="C169" s="111">
        <f>VLOOKUP(A169,MTD!O:Q,2,0)</f>
        <v>477.49</v>
      </c>
      <c r="D169" s="33">
        <f>VLOOKUP(A169,MTD!O:Q,3,0)</f>
        <v>495</v>
      </c>
      <c r="E169" s="32">
        <f t="shared" si="31"/>
        <v>-17.509999999999991</v>
      </c>
      <c r="F169" s="14"/>
      <c r="G169" s="111">
        <f>VLOOKUP(A169,YTD!O:P,2,0)</f>
        <v>2573.0700000000002</v>
      </c>
      <c r="H169" s="33">
        <f>VLOOKUP(A169,YTD!O:Q,3,0)</f>
        <v>2475</v>
      </c>
      <c r="I169" s="32">
        <f t="shared" si="25"/>
        <v>98.070000000000164</v>
      </c>
      <c r="J169" s="109"/>
    </row>
    <row r="170" spans="1:13" x14ac:dyDescent="0.25">
      <c r="A170" s="66" t="s">
        <v>389</v>
      </c>
      <c r="B170" s="64" t="s">
        <v>491</v>
      </c>
      <c r="C170" s="111">
        <f>VLOOKUP(A170,MTD!O:Q,2,0)</f>
        <v>0</v>
      </c>
      <c r="D170" s="33">
        <f>VLOOKUP(A170,MTD!O:Q,3,0)</f>
        <v>0</v>
      </c>
      <c r="E170" s="32">
        <f t="shared" si="31"/>
        <v>0</v>
      </c>
      <c r="F170" s="14"/>
      <c r="G170" s="111">
        <f>VLOOKUP(A170,YTD!O:P,2,0)</f>
        <v>0</v>
      </c>
      <c r="H170" s="33">
        <f>VLOOKUP(A170,YTD!O:Q,3,0)</f>
        <v>0</v>
      </c>
      <c r="I170" s="32">
        <f t="shared" si="25"/>
        <v>0</v>
      </c>
      <c r="J170" s="109"/>
    </row>
    <row r="171" spans="1:13" x14ac:dyDescent="0.25">
      <c r="A171" s="66" t="s">
        <v>390</v>
      </c>
      <c r="B171" s="64" t="s">
        <v>492</v>
      </c>
      <c r="C171" s="111">
        <f>VLOOKUP(A171,MTD!O:Q,2,0)</f>
        <v>0</v>
      </c>
      <c r="D171" s="33">
        <f>VLOOKUP(A171,MTD!O:Q,3,0)</f>
        <v>50</v>
      </c>
      <c r="E171" s="32">
        <f t="shared" si="31"/>
        <v>-50</v>
      </c>
      <c r="F171" s="14"/>
      <c r="G171" s="111">
        <f>VLOOKUP(A171,YTD!O:P,2,0)</f>
        <v>34.28</v>
      </c>
      <c r="H171" s="33">
        <f>VLOOKUP(A171,YTD!O:Q,3,0)</f>
        <v>250</v>
      </c>
      <c r="I171" s="32">
        <f t="shared" si="25"/>
        <v>-215.72</v>
      </c>
      <c r="J171" s="109"/>
    </row>
    <row r="172" spans="1:13" x14ac:dyDescent="0.25">
      <c r="A172" s="66" t="s">
        <v>391</v>
      </c>
      <c r="B172" s="64" t="s">
        <v>493</v>
      </c>
      <c r="C172" s="111">
        <f>VLOOKUP(A172,MTD!O:Q,2,0)</f>
        <v>288.33</v>
      </c>
      <c r="D172" s="33">
        <f>VLOOKUP(A172,MTD!O:Q,3,0)</f>
        <v>765</v>
      </c>
      <c r="E172" s="32">
        <f t="shared" si="31"/>
        <v>-476.67</v>
      </c>
      <c r="F172" s="14"/>
      <c r="G172" s="111">
        <f>VLOOKUP(A172,YTD!O:P,2,0)</f>
        <v>6001.9</v>
      </c>
      <c r="H172" s="33">
        <f>VLOOKUP(A172,YTD!O:Q,3,0)</f>
        <v>3825</v>
      </c>
      <c r="I172" s="32">
        <f t="shared" si="25"/>
        <v>2176.8999999999996</v>
      </c>
      <c r="J172" s="109"/>
    </row>
    <row r="173" spans="1:13" x14ac:dyDescent="0.25">
      <c r="A173" s="66" t="s">
        <v>392</v>
      </c>
      <c r="B173" s="64" t="s">
        <v>494</v>
      </c>
      <c r="C173" s="111">
        <f>VLOOKUP(A173,MTD!O:Q,2,0)</f>
        <v>8971.5300000000007</v>
      </c>
      <c r="D173" s="33">
        <f>VLOOKUP(A173,MTD!O:Q,3,0)</f>
        <v>8000</v>
      </c>
      <c r="E173" s="32">
        <f t="shared" si="31"/>
        <v>971.53000000000065</v>
      </c>
      <c r="F173" s="14"/>
      <c r="G173" s="111">
        <f>VLOOKUP(A173,YTD!O:P,2,0)</f>
        <v>41475.54</v>
      </c>
      <c r="H173" s="33">
        <f>VLOOKUP(A173,YTD!O:Q,3,0)</f>
        <v>40000</v>
      </c>
      <c r="I173" s="32">
        <f t="shared" si="25"/>
        <v>1475.5400000000009</v>
      </c>
      <c r="J173" s="109"/>
    </row>
    <row r="174" spans="1:13" x14ac:dyDescent="0.25">
      <c r="A174" s="66" t="s">
        <v>393</v>
      </c>
      <c r="B174" s="64" t="s">
        <v>495</v>
      </c>
      <c r="C174" s="111">
        <f>VLOOKUP(A174,MTD!O:Q,2,0)</f>
        <v>1630.64</v>
      </c>
      <c r="D174" s="33">
        <f>VLOOKUP(A174,MTD!O:Q,3,0)</f>
        <v>1280</v>
      </c>
      <c r="E174" s="32">
        <f t="shared" si="31"/>
        <v>350.6400000000001</v>
      </c>
      <c r="F174" s="14"/>
      <c r="G174" s="111">
        <f>VLOOKUP(A174,YTD!O:P,2,0)</f>
        <v>7981.9</v>
      </c>
      <c r="H174" s="33">
        <f>VLOOKUP(A174,YTD!O:Q,3,0)</f>
        <v>6400</v>
      </c>
      <c r="I174" s="32">
        <f t="shared" si="25"/>
        <v>1581.8999999999996</v>
      </c>
      <c r="J174" s="109"/>
    </row>
    <row r="175" spans="1:13" x14ac:dyDescent="0.25">
      <c r="A175" s="66" t="s">
        <v>394</v>
      </c>
      <c r="B175" s="64" t="s">
        <v>496</v>
      </c>
      <c r="C175" s="111">
        <f>VLOOKUP(A175,MTD!O:Q,2,0)</f>
        <v>0</v>
      </c>
      <c r="D175" s="33">
        <f>VLOOKUP(A175,MTD!O:Q,3,0)</f>
        <v>225</v>
      </c>
      <c r="E175" s="32">
        <f t="shared" si="31"/>
        <v>-225</v>
      </c>
      <c r="F175" s="14"/>
      <c r="G175" s="111">
        <f>VLOOKUP(A175,YTD!O:P,2,0)</f>
        <v>377.26</v>
      </c>
      <c r="H175" s="33">
        <f>VLOOKUP(A175,YTD!O:Q,3,0)</f>
        <v>1125</v>
      </c>
      <c r="I175" s="32">
        <f t="shared" si="25"/>
        <v>-747.74</v>
      </c>
      <c r="J175" s="109"/>
    </row>
    <row r="176" spans="1:13" x14ac:dyDescent="0.25">
      <c r="A176" s="66" t="s">
        <v>395</v>
      </c>
      <c r="B176" s="64" t="s">
        <v>497</v>
      </c>
      <c r="C176" s="111">
        <f>VLOOKUP(A176,MTD!O:Q,2,0)</f>
        <v>0</v>
      </c>
      <c r="D176" s="33">
        <f>VLOOKUP(A176,MTD!O:Q,3,0)</f>
        <v>0</v>
      </c>
      <c r="E176" s="32">
        <f t="shared" si="31"/>
        <v>0</v>
      </c>
      <c r="F176" s="14"/>
      <c r="G176" s="111">
        <f>VLOOKUP(A176,YTD!O:P,2,0)</f>
        <v>69.41</v>
      </c>
      <c r="H176" s="33">
        <f>VLOOKUP(A176,YTD!O:Q,3,0)</f>
        <v>0</v>
      </c>
      <c r="I176" s="32">
        <f t="shared" si="25"/>
        <v>69.41</v>
      </c>
      <c r="J176" s="109"/>
    </row>
    <row r="177" spans="1:10" x14ac:dyDescent="0.25">
      <c r="A177" s="66" t="s">
        <v>396</v>
      </c>
      <c r="B177" s="64" t="s">
        <v>498</v>
      </c>
      <c r="C177" s="111">
        <f>VLOOKUP(A177,MTD!O:Q,2,0)</f>
        <v>0</v>
      </c>
      <c r="D177" s="33">
        <f>VLOOKUP(A177,MTD!O:Q,3,0)</f>
        <v>0</v>
      </c>
      <c r="E177" s="32">
        <f t="shared" si="31"/>
        <v>0</v>
      </c>
      <c r="F177" s="14"/>
      <c r="G177" s="111">
        <f>VLOOKUP(A177,YTD!O:P,2,0)</f>
        <v>66.67</v>
      </c>
      <c r="H177" s="33">
        <f>VLOOKUP(A177,YTD!O:Q,3,0)</f>
        <v>0</v>
      </c>
      <c r="I177" s="32">
        <f t="shared" si="25"/>
        <v>66.67</v>
      </c>
      <c r="J177" s="109"/>
    </row>
    <row r="178" spans="1:10" x14ac:dyDescent="0.25">
      <c r="A178" s="66" t="s">
        <v>397</v>
      </c>
      <c r="B178" s="64" t="s">
        <v>499</v>
      </c>
      <c r="C178" s="111">
        <f>VLOOKUP(A178,MTD!O:Q,2,0)</f>
        <v>29.54</v>
      </c>
      <c r="D178" s="33">
        <f>VLOOKUP(A178,MTD!O:Q,3,0)</f>
        <v>208</v>
      </c>
      <c r="E178" s="32">
        <f t="shared" si="31"/>
        <v>-178.46</v>
      </c>
      <c r="F178" s="14"/>
      <c r="G178" s="111">
        <f>VLOOKUP(A178,YTD!O:P,2,0)</f>
        <v>47.54</v>
      </c>
      <c r="H178" s="33">
        <f>VLOOKUP(A178,YTD!O:Q,3,0)</f>
        <v>1040</v>
      </c>
      <c r="I178" s="32">
        <f t="shared" si="25"/>
        <v>-992.46</v>
      </c>
      <c r="J178" s="109"/>
    </row>
    <row r="179" spans="1:10" x14ac:dyDescent="0.25">
      <c r="A179" s="66" t="s">
        <v>398</v>
      </c>
      <c r="B179" s="64" t="s">
        <v>500</v>
      </c>
      <c r="C179" s="111">
        <f>VLOOKUP(A179,MTD!O:Q,2,0)</f>
        <v>0</v>
      </c>
      <c r="D179" s="33">
        <f>VLOOKUP(A179,MTD!O:Q,3,0)</f>
        <v>0</v>
      </c>
      <c r="E179" s="32">
        <f t="shared" si="31"/>
        <v>0</v>
      </c>
      <c r="F179" s="14"/>
      <c r="G179" s="111">
        <f>VLOOKUP(A179,YTD!O:P,2,0)</f>
        <v>21.3</v>
      </c>
      <c r="H179" s="33">
        <f>VLOOKUP(A179,YTD!O:Q,3,0)</f>
        <v>0</v>
      </c>
      <c r="I179" s="32">
        <f t="shared" si="25"/>
        <v>21.3</v>
      </c>
      <c r="J179" s="109"/>
    </row>
    <row r="180" spans="1:10" x14ac:dyDescent="0.25">
      <c r="A180" s="66" t="s">
        <v>399</v>
      </c>
      <c r="B180" s="64" t="s">
        <v>501</v>
      </c>
      <c r="C180" s="111">
        <f>VLOOKUP(A180,MTD!O:Q,2,0)</f>
        <v>0</v>
      </c>
      <c r="D180" s="33">
        <f>VLOOKUP(A180,MTD!O:Q,3,0)</f>
        <v>0</v>
      </c>
      <c r="E180" s="32">
        <f t="shared" si="31"/>
        <v>0</v>
      </c>
      <c r="F180" s="14"/>
      <c r="G180" s="111">
        <f>VLOOKUP(A180,YTD!O:P,2,0)</f>
        <v>0</v>
      </c>
      <c r="H180" s="33">
        <f>VLOOKUP(A180,YTD!O:Q,3,0)</f>
        <v>0</v>
      </c>
      <c r="I180" s="32">
        <f t="shared" si="25"/>
        <v>0</v>
      </c>
      <c r="J180" s="109"/>
    </row>
    <row r="181" spans="1:10" x14ac:dyDescent="0.25">
      <c r="A181" s="66" t="s">
        <v>603</v>
      </c>
      <c r="B181" s="66" t="s">
        <v>606</v>
      </c>
      <c r="C181" s="111">
        <f>VLOOKUP(A181,MTD!O:Q,2,0)</f>
        <v>0</v>
      </c>
      <c r="D181" s="33">
        <f>VLOOKUP(A181,MTD!O:Q,3,0)</f>
        <v>0</v>
      </c>
      <c r="E181" s="32">
        <f t="shared" si="31"/>
        <v>0</v>
      </c>
      <c r="F181" s="14"/>
      <c r="G181" s="111">
        <f>VLOOKUP(A181,YTD!O:P,2,0)</f>
        <v>0</v>
      </c>
      <c r="H181" s="33">
        <f>VLOOKUP(A181,YTD!O:Q,3,0)</f>
        <v>0</v>
      </c>
      <c r="I181" s="32">
        <f t="shared" si="25"/>
        <v>0</v>
      </c>
      <c r="J181" s="109"/>
    </row>
    <row r="182" spans="1:10" ht="6.75" customHeight="1" x14ac:dyDescent="0.25">
      <c r="A182" s="66"/>
      <c r="C182" s="20"/>
      <c r="D182" s="110"/>
      <c r="E182" s="14"/>
      <c r="F182" s="14"/>
      <c r="G182" s="20"/>
      <c r="H182" s="110"/>
      <c r="I182" s="32"/>
      <c r="J182" s="109"/>
    </row>
    <row r="183" spans="1:10" x14ac:dyDescent="0.25">
      <c r="B183" s="69" t="s">
        <v>536</v>
      </c>
      <c r="C183" s="20">
        <f>SUM(C162:C182)</f>
        <v>14160.09</v>
      </c>
      <c r="D183" s="20">
        <f>SUM(D162:D182)</f>
        <v>12078</v>
      </c>
      <c r="E183" s="20">
        <f>SUM(E162:E182)</f>
        <v>2082.0900000000011</v>
      </c>
      <c r="F183" s="20"/>
      <c r="G183" s="20">
        <f>SUM(G162:G182)</f>
        <v>66581.7</v>
      </c>
      <c r="H183" s="20">
        <f>SUM(H162:H182)</f>
        <v>60390</v>
      </c>
      <c r="I183" s="32">
        <f t="shared" si="25"/>
        <v>6191.6999999999971</v>
      </c>
      <c r="J183" s="109"/>
    </row>
    <row r="184" spans="1:10" x14ac:dyDescent="0.25">
      <c r="C184" s="20"/>
      <c r="D184" s="110"/>
      <c r="E184" s="14"/>
      <c r="F184" s="14"/>
      <c r="G184" s="20"/>
      <c r="H184" s="110"/>
      <c r="I184" s="32"/>
      <c r="J184" s="109"/>
    </row>
    <row r="185" spans="1:10" x14ac:dyDescent="0.25">
      <c r="B185" s="10" t="s">
        <v>502</v>
      </c>
      <c r="C185" s="20"/>
      <c r="D185" s="110"/>
      <c r="E185" s="14"/>
      <c r="F185" s="14"/>
      <c r="G185" s="20"/>
      <c r="H185" s="110"/>
      <c r="I185" s="32"/>
      <c r="J185" s="109"/>
    </row>
    <row r="186" spans="1:10" x14ac:dyDescent="0.25">
      <c r="A186" s="66" t="s">
        <v>400</v>
      </c>
      <c r="B186" s="64" t="s">
        <v>503</v>
      </c>
      <c r="C186" s="111">
        <f>VLOOKUP(A186,MTD!O:Q,2,0)</f>
        <v>0</v>
      </c>
      <c r="D186" s="33">
        <f>VLOOKUP(A186,MTD!O:Q,3,0)</f>
        <v>350</v>
      </c>
      <c r="E186" s="32">
        <f t="shared" ref="E186:E193" si="32">C186-D186</f>
        <v>-350</v>
      </c>
      <c r="F186" s="14"/>
      <c r="G186" s="111">
        <f>VLOOKUP(A186,YTD!O:P,2,0)</f>
        <v>1169</v>
      </c>
      <c r="H186" s="33">
        <f>VLOOKUP(A186,YTD!O:Q,3,0)</f>
        <v>1750</v>
      </c>
      <c r="I186" s="32">
        <f t="shared" si="25"/>
        <v>-581</v>
      </c>
      <c r="J186" s="109"/>
    </row>
    <row r="187" spans="1:10" x14ac:dyDescent="0.25">
      <c r="A187" s="66" t="s">
        <v>401</v>
      </c>
      <c r="B187" s="64" t="s">
        <v>504</v>
      </c>
      <c r="C187" s="111">
        <f>VLOOKUP(A187,MTD!O:Q,2,0)</f>
        <v>0</v>
      </c>
      <c r="D187" s="33">
        <f>VLOOKUP(A187,MTD!O:Q,3,0)</f>
        <v>100</v>
      </c>
      <c r="E187" s="32">
        <f t="shared" si="32"/>
        <v>-100</v>
      </c>
      <c r="F187" s="14"/>
      <c r="G187" s="111">
        <f>VLOOKUP(A187,YTD!O:P,2,0)</f>
        <v>0</v>
      </c>
      <c r="H187" s="33">
        <f>VLOOKUP(A187,YTD!O:Q,3,0)</f>
        <v>500</v>
      </c>
      <c r="I187" s="32">
        <f t="shared" si="25"/>
        <v>-500</v>
      </c>
      <c r="J187" s="109"/>
    </row>
    <row r="188" spans="1:10" x14ac:dyDescent="0.25">
      <c r="A188" s="66" t="s">
        <v>402</v>
      </c>
      <c r="B188" s="64" t="s">
        <v>505</v>
      </c>
      <c r="C188" s="111">
        <f>VLOOKUP(A188,MTD!O:Q,2,0)</f>
        <v>0</v>
      </c>
      <c r="D188" s="33">
        <f>VLOOKUP(A188,MTD!O:Q,3,0)</f>
        <v>75</v>
      </c>
      <c r="E188" s="32">
        <f t="shared" si="32"/>
        <v>-75</v>
      </c>
      <c r="F188" s="14"/>
      <c r="G188" s="111">
        <f>VLOOKUP(A188,YTD!O:P,2,0)</f>
        <v>92.57</v>
      </c>
      <c r="H188" s="33">
        <f>VLOOKUP(A188,YTD!O:Q,3,0)</f>
        <v>375</v>
      </c>
      <c r="I188" s="32">
        <f t="shared" si="25"/>
        <v>-282.43</v>
      </c>
      <c r="J188" s="109"/>
    </row>
    <row r="189" spans="1:10" x14ac:dyDescent="0.25">
      <c r="A189" s="66" t="s">
        <v>403</v>
      </c>
      <c r="B189" s="64" t="s">
        <v>506</v>
      </c>
      <c r="C189" s="111">
        <f>VLOOKUP(A189,MTD!O:Q,2,0)</f>
        <v>0</v>
      </c>
      <c r="D189" s="33">
        <f>VLOOKUP(A189,MTD!O:Q,3,0)</f>
        <v>500</v>
      </c>
      <c r="E189" s="32">
        <f t="shared" si="32"/>
        <v>-500</v>
      </c>
      <c r="F189" s="14"/>
      <c r="G189" s="111">
        <f>VLOOKUP(A189,YTD!O:P,2,0)</f>
        <v>36.94</v>
      </c>
      <c r="H189" s="33">
        <f>VLOOKUP(A189,YTD!O:Q,3,0)</f>
        <v>2500</v>
      </c>
      <c r="I189" s="32">
        <f t="shared" si="25"/>
        <v>-2463.06</v>
      </c>
      <c r="J189" s="109"/>
    </row>
    <row r="190" spans="1:10" x14ac:dyDescent="0.25">
      <c r="A190" s="66" t="s">
        <v>404</v>
      </c>
      <c r="B190" s="64" t="s">
        <v>507</v>
      </c>
      <c r="C190" s="111">
        <f>VLOOKUP(A190,MTD!O:Q,2,0)</f>
        <v>440.72</v>
      </c>
      <c r="D190" s="33">
        <f>VLOOKUP(A190,MTD!O:Q,3,0)</f>
        <v>450</v>
      </c>
      <c r="E190" s="32">
        <f t="shared" si="32"/>
        <v>-9.2799999999999727</v>
      </c>
      <c r="F190" s="14"/>
      <c r="G190" s="111">
        <f>VLOOKUP(A190,YTD!O:P,2,0)</f>
        <v>1794.12</v>
      </c>
      <c r="H190" s="33">
        <f>VLOOKUP(A190,YTD!O:Q,3,0)</f>
        <v>2250</v>
      </c>
      <c r="I190" s="32">
        <f t="shared" si="25"/>
        <v>-455.88000000000011</v>
      </c>
      <c r="J190" s="109"/>
    </row>
    <row r="191" spans="1:10" x14ac:dyDescent="0.25">
      <c r="A191" s="66" t="s">
        <v>405</v>
      </c>
      <c r="B191" s="64" t="s">
        <v>508</v>
      </c>
      <c r="C191" s="111">
        <f>VLOOKUP(A191,MTD!O:Q,2,0)</f>
        <v>150</v>
      </c>
      <c r="D191" s="33">
        <f>VLOOKUP(A191,MTD!O:Q,3,0)</f>
        <v>600</v>
      </c>
      <c r="E191" s="32">
        <f t="shared" si="32"/>
        <v>-450</v>
      </c>
      <c r="F191" s="14"/>
      <c r="G191" s="111">
        <f>VLOOKUP(A191,YTD!O:P,2,0)</f>
        <v>600</v>
      </c>
      <c r="H191" s="33">
        <f>VLOOKUP(A191,YTD!O:Q,3,0)</f>
        <v>600</v>
      </c>
      <c r="I191" s="32">
        <f t="shared" si="25"/>
        <v>0</v>
      </c>
      <c r="J191" s="109"/>
    </row>
    <row r="192" spans="1:10" x14ac:dyDescent="0.25">
      <c r="A192" s="66" t="s">
        <v>406</v>
      </c>
      <c r="B192" s="64" t="s">
        <v>509</v>
      </c>
      <c r="C192" s="111">
        <f>VLOOKUP(A192,MTD!O:Q,2,0)</f>
        <v>500</v>
      </c>
      <c r="D192" s="33">
        <f>VLOOKUP(A192,MTD!O:Q,3,0)</f>
        <v>200</v>
      </c>
      <c r="E192" s="32">
        <f t="shared" si="32"/>
        <v>300</v>
      </c>
      <c r="F192" s="14"/>
      <c r="G192" s="111">
        <f>VLOOKUP(A192,YTD!O:P,2,0)</f>
        <v>500</v>
      </c>
      <c r="H192" s="33">
        <f>VLOOKUP(A192,YTD!O:Q,3,0)</f>
        <v>1000</v>
      </c>
      <c r="I192" s="32">
        <f t="shared" si="25"/>
        <v>-500</v>
      </c>
      <c r="J192" s="109"/>
    </row>
    <row r="193" spans="1:10" x14ac:dyDescent="0.25">
      <c r="A193" s="66" t="s">
        <v>407</v>
      </c>
      <c r="B193" s="64" t="s">
        <v>510</v>
      </c>
      <c r="C193" s="111">
        <f>VLOOKUP(A193,MTD!O:Q,2,0)</f>
        <v>0</v>
      </c>
      <c r="D193" s="33">
        <f>VLOOKUP(A193,MTD!O:Q,3,0)</f>
        <v>0</v>
      </c>
      <c r="E193" s="32">
        <f t="shared" si="32"/>
        <v>0</v>
      </c>
      <c r="F193" s="14"/>
      <c r="G193" s="111">
        <f>VLOOKUP(A193,YTD!O:P,2,0)</f>
        <v>0</v>
      </c>
      <c r="H193" s="33">
        <f>VLOOKUP(A193,YTD!O:Q,3,0)</f>
        <v>200</v>
      </c>
      <c r="I193" s="32">
        <f t="shared" si="25"/>
        <v>-200</v>
      </c>
      <c r="J193" s="109"/>
    </row>
    <row r="194" spans="1:10" ht="7.5" customHeight="1" x14ac:dyDescent="0.25">
      <c r="C194" s="20"/>
      <c r="D194" s="110"/>
      <c r="E194" s="14"/>
      <c r="F194" s="14"/>
      <c r="G194" s="20"/>
      <c r="H194" s="110"/>
      <c r="I194" s="32"/>
      <c r="J194" s="109"/>
    </row>
    <row r="195" spans="1:10" x14ac:dyDescent="0.25">
      <c r="B195" s="10" t="s">
        <v>535</v>
      </c>
      <c r="C195" s="20">
        <f>SUM(C186:C194)</f>
        <v>1090.72</v>
      </c>
      <c r="D195" s="20">
        <f t="shared" ref="D195:H195" si="33">SUM(D186:D194)</f>
        <v>2275</v>
      </c>
      <c r="E195" s="20">
        <f t="shared" si="33"/>
        <v>-1184.28</v>
      </c>
      <c r="F195" s="20"/>
      <c r="G195" s="20">
        <f>SUM(G186:G194)</f>
        <v>4192.63</v>
      </c>
      <c r="H195" s="20">
        <f t="shared" si="33"/>
        <v>9175</v>
      </c>
      <c r="I195" s="32">
        <f t="shared" si="25"/>
        <v>-4982.37</v>
      </c>
      <c r="J195" s="109"/>
    </row>
    <row r="196" spans="1:10" x14ac:dyDescent="0.25">
      <c r="C196" s="20"/>
      <c r="D196" s="110"/>
      <c r="E196" s="14"/>
      <c r="F196" s="14"/>
      <c r="G196" s="20"/>
      <c r="H196" s="110"/>
      <c r="I196" s="32"/>
      <c r="J196" s="109"/>
    </row>
    <row r="197" spans="1:10" x14ac:dyDescent="0.25">
      <c r="B197" s="10" t="s">
        <v>758</v>
      </c>
      <c r="C197" s="20"/>
      <c r="D197" s="110"/>
      <c r="E197" s="14"/>
      <c r="F197" s="14"/>
      <c r="G197" s="20"/>
      <c r="H197" s="110"/>
      <c r="I197" s="32"/>
      <c r="J197" s="109"/>
    </row>
    <row r="198" spans="1:10" x14ac:dyDescent="0.25">
      <c r="A198" s="66" t="s">
        <v>408</v>
      </c>
      <c r="B198" s="64" t="s">
        <v>511</v>
      </c>
      <c r="C198" s="111">
        <f>VLOOKUP(A198,MTD!O:Q,2,0)</f>
        <v>5844.18</v>
      </c>
      <c r="D198" s="33">
        <f>VLOOKUP(A198,MTD!O:Q,3,0)</f>
        <v>4350</v>
      </c>
      <c r="E198" s="32">
        <f t="shared" ref="E198:E223" si="34">C198-D198</f>
        <v>1494.1800000000003</v>
      </c>
      <c r="F198" s="14"/>
      <c r="G198" s="111">
        <f>VLOOKUP(A198,YTD!O:P,2,0)</f>
        <v>24092.34</v>
      </c>
      <c r="H198" s="33">
        <f>VLOOKUP(A198,YTD!O:Q,3,0)</f>
        <v>21125</v>
      </c>
      <c r="I198" s="32">
        <f t="shared" si="25"/>
        <v>2967.34</v>
      </c>
      <c r="J198" s="109"/>
    </row>
    <row r="199" spans="1:10" x14ac:dyDescent="0.25">
      <c r="A199" s="66" t="s">
        <v>409</v>
      </c>
      <c r="B199" s="64" t="s">
        <v>512</v>
      </c>
      <c r="C199" s="111">
        <f>VLOOKUP(A199,MTD!O:Q,2,0)</f>
        <v>880</v>
      </c>
      <c r="D199" s="33">
        <f>VLOOKUP(A199,MTD!O:Q,3,0)</f>
        <v>1463</v>
      </c>
      <c r="E199" s="32">
        <f t="shared" si="34"/>
        <v>-583</v>
      </c>
      <c r="F199" s="14"/>
      <c r="G199" s="111">
        <f>VLOOKUP(A199,YTD!O:P,2,0)</f>
        <v>4437.5</v>
      </c>
      <c r="H199" s="33">
        <f>VLOOKUP(A199,YTD!O:Q,3,0)</f>
        <v>7315</v>
      </c>
      <c r="I199" s="32">
        <f t="shared" si="25"/>
        <v>-2877.5</v>
      </c>
      <c r="J199" s="109"/>
    </row>
    <row r="200" spans="1:10" x14ac:dyDescent="0.25">
      <c r="A200" s="66" t="s">
        <v>410</v>
      </c>
      <c r="B200" s="64" t="s">
        <v>513</v>
      </c>
      <c r="C200" s="111">
        <f>VLOOKUP(A200,MTD!O:Q,2,0)</f>
        <v>506.67</v>
      </c>
      <c r="D200" s="33">
        <f>VLOOKUP(A200,MTD!O:Q,3,0)</f>
        <v>500</v>
      </c>
      <c r="E200" s="32">
        <f t="shared" si="34"/>
        <v>6.6700000000000159</v>
      </c>
      <c r="F200" s="14"/>
      <c r="G200" s="111">
        <f>VLOOKUP(A200,YTD!O:P,2,0)</f>
        <v>2019.14</v>
      </c>
      <c r="H200" s="33">
        <f>VLOOKUP(A200,YTD!O:Q,3,0)</f>
        <v>2500</v>
      </c>
      <c r="I200" s="32">
        <f t="shared" si="25"/>
        <v>-480.8599999999999</v>
      </c>
      <c r="J200" s="109"/>
    </row>
    <row r="201" spans="1:10" x14ac:dyDescent="0.25">
      <c r="A201" s="66" t="s">
        <v>411</v>
      </c>
      <c r="B201" s="64" t="s">
        <v>514</v>
      </c>
      <c r="C201" s="111">
        <f>VLOOKUP(A201,MTD!O:Q,2,0)</f>
        <v>1400</v>
      </c>
      <c r="D201" s="33">
        <f>VLOOKUP(A201,MTD!O:Q,3,0)</f>
        <v>1733</v>
      </c>
      <c r="E201" s="32">
        <f t="shared" si="34"/>
        <v>-333</v>
      </c>
      <c r="F201" s="14"/>
      <c r="G201" s="111">
        <f>VLOOKUP(A201,YTD!O:P,2,0)</f>
        <v>6152</v>
      </c>
      <c r="H201" s="33">
        <f>VLOOKUP(A201,YTD!O:Q,3,0)</f>
        <v>8665</v>
      </c>
      <c r="I201" s="32">
        <f t="shared" si="25"/>
        <v>-2513</v>
      </c>
      <c r="J201" s="109"/>
    </row>
    <row r="202" spans="1:10" x14ac:dyDescent="0.25">
      <c r="A202" s="66" t="s">
        <v>412</v>
      </c>
      <c r="B202" s="64" t="s">
        <v>457</v>
      </c>
      <c r="C202" s="111">
        <f>VLOOKUP(A202,MTD!O:Q,2,0)</f>
        <v>717.71</v>
      </c>
      <c r="D202" s="33">
        <f>VLOOKUP(A202,MTD!O:Q,3,0)</f>
        <v>757</v>
      </c>
      <c r="E202" s="32">
        <f t="shared" si="34"/>
        <v>-39.289999999999964</v>
      </c>
      <c r="F202" s="14"/>
      <c r="G202" s="111">
        <f>VLOOKUP(A202,YTD!O:P,2,0)</f>
        <v>4838.57</v>
      </c>
      <c r="H202" s="33">
        <f>VLOOKUP(A202,YTD!O:Q,3,0)</f>
        <v>3785</v>
      </c>
      <c r="I202" s="32">
        <f t="shared" ref="I202:I229" si="35">G202-H202</f>
        <v>1053.5699999999997</v>
      </c>
      <c r="J202" s="109"/>
    </row>
    <row r="203" spans="1:10" x14ac:dyDescent="0.25">
      <c r="A203" s="66" t="s">
        <v>413</v>
      </c>
      <c r="B203" s="64" t="s">
        <v>515</v>
      </c>
      <c r="C203" s="111">
        <f>VLOOKUP(A203,MTD!O:Q,2,0)</f>
        <v>0</v>
      </c>
      <c r="D203" s="33">
        <f>VLOOKUP(A203,MTD!O:Q,3,0)</f>
        <v>1750</v>
      </c>
      <c r="E203" s="32">
        <f t="shared" si="34"/>
        <v>-1750</v>
      </c>
      <c r="F203" s="14"/>
      <c r="G203" s="111">
        <f>VLOOKUP(A203,YTD!O:P,2,0)</f>
        <v>2183.02</v>
      </c>
      <c r="H203" s="33">
        <f>VLOOKUP(A203,YTD!O:Q,3,0)</f>
        <v>8750</v>
      </c>
      <c r="I203" s="32">
        <f t="shared" si="35"/>
        <v>-6566.98</v>
      </c>
      <c r="J203" s="109"/>
    </row>
    <row r="204" spans="1:10" x14ac:dyDescent="0.25">
      <c r="A204" s="66" t="s">
        <v>414</v>
      </c>
      <c r="B204" s="64" t="s">
        <v>516</v>
      </c>
      <c r="C204" s="111">
        <f>VLOOKUP(A204,MTD!O:Q,2,0)</f>
        <v>0</v>
      </c>
      <c r="D204" s="33">
        <f>VLOOKUP(A204,MTD!O:Q,3,0)</f>
        <v>471</v>
      </c>
      <c r="E204" s="32">
        <f t="shared" si="34"/>
        <v>-471</v>
      </c>
      <c r="F204" s="14"/>
      <c r="G204" s="111">
        <f>VLOOKUP(A204,YTD!O:P,2,0)</f>
        <v>473.93</v>
      </c>
      <c r="H204" s="33">
        <f>VLOOKUP(A204,YTD!O:Q,3,0)</f>
        <v>2355</v>
      </c>
      <c r="I204" s="32">
        <f t="shared" si="35"/>
        <v>-1881.07</v>
      </c>
      <c r="J204" s="109"/>
    </row>
    <row r="205" spans="1:10" x14ac:dyDescent="0.25">
      <c r="A205" s="66" t="s">
        <v>415</v>
      </c>
      <c r="B205" s="64" t="s">
        <v>517</v>
      </c>
      <c r="C205" s="111">
        <f>VLOOKUP(A205,MTD!O:Q,2,0)</f>
        <v>397.78</v>
      </c>
      <c r="D205" s="33">
        <f>VLOOKUP(A205,MTD!O:Q,3,0)</f>
        <v>398</v>
      </c>
      <c r="E205" s="32">
        <f t="shared" si="34"/>
        <v>-0.22000000000002728</v>
      </c>
      <c r="F205" s="14"/>
      <c r="G205" s="111">
        <f>VLOOKUP(A205,YTD!O:P,2,0)</f>
        <v>1988.89</v>
      </c>
      <c r="H205" s="33">
        <f>VLOOKUP(A205,YTD!O:Q,3,0)</f>
        <v>1990</v>
      </c>
      <c r="I205" s="32">
        <f t="shared" si="35"/>
        <v>-1.1099999999999</v>
      </c>
      <c r="J205" s="109"/>
    </row>
    <row r="206" spans="1:10" x14ac:dyDescent="0.25">
      <c r="A206" s="66" t="s">
        <v>416</v>
      </c>
      <c r="B206" s="64" t="s">
        <v>633</v>
      </c>
      <c r="C206" s="111">
        <f>VLOOKUP(A206,MTD!O:Q,2,0)</f>
        <v>4926.78</v>
      </c>
      <c r="D206" s="33">
        <f>VLOOKUP(A206,MTD!O:Q,3,0)</f>
        <v>4549</v>
      </c>
      <c r="E206" s="32">
        <f t="shared" si="34"/>
        <v>377.77999999999975</v>
      </c>
      <c r="F206" s="14"/>
      <c r="G206" s="111">
        <f>VLOOKUP(A206,YTD!O:P,2,0)</f>
        <v>23967.99</v>
      </c>
      <c r="H206" s="33">
        <f>VLOOKUP(A206,YTD!O:Q,3,0)</f>
        <v>22745</v>
      </c>
      <c r="I206" s="32">
        <f t="shared" si="35"/>
        <v>1222.9900000000016</v>
      </c>
      <c r="J206" s="109"/>
    </row>
    <row r="207" spans="1:10" x14ac:dyDescent="0.25">
      <c r="A207" s="66" t="s">
        <v>417</v>
      </c>
      <c r="B207" s="64" t="s">
        <v>518</v>
      </c>
      <c r="C207" s="111">
        <f>VLOOKUP(A207,MTD!O:Q,2,0)</f>
        <v>1271.71</v>
      </c>
      <c r="D207" s="33">
        <f>VLOOKUP(A207,MTD!O:Q,3,0)</f>
        <v>1000</v>
      </c>
      <c r="E207" s="32">
        <f t="shared" si="34"/>
        <v>271.71000000000004</v>
      </c>
      <c r="F207" s="14"/>
      <c r="G207" s="111">
        <f>VLOOKUP(A207,YTD!O:P,2,0)</f>
        <v>8152.25</v>
      </c>
      <c r="H207" s="33">
        <f>VLOOKUP(A207,YTD!O:Q,3,0)</f>
        <v>5000</v>
      </c>
      <c r="I207" s="32">
        <f t="shared" si="35"/>
        <v>3152.25</v>
      </c>
      <c r="J207" s="109"/>
    </row>
    <row r="208" spans="1:10" x14ac:dyDescent="0.25">
      <c r="A208" s="66" t="s">
        <v>418</v>
      </c>
      <c r="B208" s="64" t="s">
        <v>519</v>
      </c>
      <c r="C208" s="111">
        <f>VLOOKUP(A208,MTD!O:Q,2,0)</f>
        <v>436.13</v>
      </c>
      <c r="D208" s="33">
        <f>VLOOKUP(A208,MTD!O:Q,3,0)</f>
        <v>1062</v>
      </c>
      <c r="E208" s="32">
        <f t="shared" si="34"/>
        <v>-625.87</v>
      </c>
      <c r="F208" s="14"/>
      <c r="G208" s="111">
        <f>VLOOKUP(A208,YTD!O:P,2,0)</f>
        <v>5333.84</v>
      </c>
      <c r="H208" s="33">
        <f>VLOOKUP(A208,YTD!O:Q,3,0)</f>
        <v>5310</v>
      </c>
      <c r="I208" s="32">
        <f t="shared" si="35"/>
        <v>23.840000000000146</v>
      </c>
      <c r="J208" s="109"/>
    </row>
    <row r="209" spans="1:10" x14ac:dyDescent="0.25">
      <c r="A209" s="66" t="s">
        <v>419</v>
      </c>
      <c r="B209" s="64" t="s">
        <v>520</v>
      </c>
      <c r="C209" s="111">
        <f>VLOOKUP(A209,MTD!O:Q,2,0)</f>
        <v>0</v>
      </c>
      <c r="D209" s="33">
        <f>VLOOKUP(A209,MTD!O:Q,3,0)</f>
        <v>250</v>
      </c>
      <c r="E209" s="32">
        <f t="shared" si="34"/>
        <v>-250</v>
      </c>
      <c r="F209" s="14"/>
      <c r="G209" s="111">
        <f>VLOOKUP(A209,YTD!O:P,2,0)</f>
        <v>1933.9</v>
      </c>
      <c r="H209" s="33">
        <f>VLOOKUP(A209,YTD!O:Q,3,0)</f>
        <v>1250</v>
      </c>
      <c r="I209" s="32">
        <f t="shared" si="35"/>
        <v>683.90000000000009</v>
      </c>
      <c r="J209" s="109"/>
    </row>
    <row r="210" spans="1:10" x14ac:dyDescent="0.25">
      <c r="A210" s="66" t="s">
        <v>420</v>
      </c>
      <c r="B210" s="64" t="s">
        <v>521</v>
      </c>
      <c r="C210" s="111">
        <f>VLOOKUP(A210,MTD!O:Q,2,0)</f>
        <v>0</v>
      </c>
      <c r="D210" s="33">
        <f>VLOOKUP(A210,MTD!O:Q,3,0)</f>
        <v>100</v>
      </c>
      <c r="E210" s="32">
        <f t="shared" si="34"/>
        <v>-100</v>
      </c>
      <c r="F210" s="14"/>
      <c r="G210" s="111">
        <f>VLOOKUP(A210,YTD!O:P,2,0)</f>
        <v>116.79</v>
      </c>
      <c r="H210" s="33">
        <f>VLOOKUP(A210,YTD!O:Q,3,0)</f>
        <v>500</v>
      </c>
      <c r="I210" s="32">
        <f t="shared" si="35"/>
        <v>-383.21</v>
      </c>
      <c r="J210" s="109"/>
    </row>
    <row r="211" spans="1:10" x14ac:dyDescent="0.25">
      <c r="A211" s="66" t="s">
        <v>421</v>
      </c>
      <c r="B211" s="64" t="s">
        <v>522</v>
      </c>
      <c r="C211" s="111">
        <f>VLOOKUP(A211,MTD!O:Q,2,0)</f>
        <v>4736.51</v>
      </c>
      <c r="D211" s="33">
        <f>VLOOKUP(A211,MTD!O:Q,3,0)</f>
        <v>6000</v>
      </c>
      <c r="E211" s="32">
        <f t="shared" si="34"/>
        <v>-1263.4899999999998</v>
      </c>
      <c r="F211" s="14"/>
      <c r="G211" s="111">
        <f>VLOOKUP(A211,YTD!O:P,2,0)</f>
        <v>32196.03</v>
      </c>
      <c r="H211" s="33">
        <f>VLOOKUP(A211,YTD!O:Q,3,0)</f>
        <v>30000</v>
      </c>
      <c r="I211" s="32">
        <f t="shared" si="35"/>
        <v>2196.0299999999988</v>
      </c>
      <c r="J211" s="109"/>
    </row>
    <row r="212" spans="1:10" x14ac:dyDescent="0.25">
      <c r="A212" s="66" t="s">
        <v>422</v>
      </c>
      <c r="B212" s="64" t="s">
        <v>523</v>
      </c>
      <c r="C212" s="111">
        <f>VLOOKUP(A212,MTD!O:Q,2,0)</f>
        <v>51954.17</v>
      </c>
      <c r="D212" s="33">
        <f>VLOOKUP(A212,MTD!O:Q,3,0)</f>
        <v>52000</v>
      </c>
      <c r="E212" s="32">
        <f t="shared" si="34"/>
        <v>-45.830000000001746</v>
      </c>
      <c r="F212" s="14"/>
      <c r="G212" s="111">
        <f>VLOOKUP(A212,YTD!O:P,2,0)</f>
        <v>259116.12</v>
      </c>
      <c r="H212" s="33">
        <f>VLOOKUP(A212,YTD!O:Q,3,0)</f>
        <v>260000</v>
      </c>
      <c r="I212" s="32">
        <f t="shared" si="35"/>
        <v>-883.88000000000466</v>
      </c>
      <c r="J212" s="109"/>
    </row>
    <row r="213" spans="1:10" x14ac:dyDescent="0.25">
      <c r="A213" s="66" t="s">
        <v>423</v>
      </c>
      <c r="B213" s="64" t="s">
        <v>524</v>
      </c>
      <c r="C213" s="111">
        <f>VLOOKUP(A213,MTD!O:Q,2,0)</f>
        <v>12517.73</v>
      </c>
      <c r="D213" s="33">
        <f>VLOOKUP(A213,MTD!O:Q,3,0)</f>
        <v>11660</v>
      </c>
      <c r="E213" s="32">
        <f t="shared" si="34"/>
        <v>857.72999999999956</v>
      </c>
      <c r="F213" s="14"/>
      <c r="G213" s="111">
        <f>VLOOKUP(A213,YTD!O:P,2,0)</f>
        <v>67946.84</v>
      </c>
      <c r="H213" s="33">
        <f>VLOOKUP(A213,YTD!O:Q,3,0)</f>
        <v>57690</v>
      </c>
      <c r="I213" s="32">
        <f t="shared" si="35"/>
        <v>10256.839999999997</v>
      </c>
      <c r="J213" s="109"/>
    </row>
    <row r="214" spans="1:10" x14ac:dyDescent="0.25">
      <c r="A214" s="66" t="s">
        <v>424</v>
      </c>
      <c r="B214" s="64" t="s">
        <v>525</v>
      </c>
      <c r="C214" s="111">
        <f>VLOOKUP(A214,MTD!O:Q,2,0)</f>
        <v>2714.34</v>
      </c>
      <c r="D214" s="33">
        <f>VLOOKUP(A214,MTD!O:Q,3,0)</f>
        <v>2659</v>
      </c>
      <c r="E214" s="32">
        <f t="shared" si="34"/>
        <v>55.340000000000146</v>
      </c>
      <c r="F214" s="14"/>
      <c r="G214" s="111">
        <f>VLOOKUP(A214,YTD!O:P,2,0)</f>
        <v>13744.54</v>
      </c>
      <c r="H214" s="33">
        <f>VLOOKUP(A214,YTD!O:Q,3,0)</f>
        <v>13295</v>
      </c>
      <c r="I214" s="32">
        <f t="shared" si="35"/>
        <v>449.54000000000087</v>
      </c>
      <c r="J214" s="109"/>
    </row>
    <row r="215" spans="1:10" x14ac:dyDescent="0.25">
      <c r="A215" s="66" t="s">
        <v>425</v>
      </c>
      <c r="B215" s="64" t="s">
        <v>526</v>
      </c>
      <c r="C215" s="111">
        <f>VLOOKUP(A215,MTD!O:Q,2,0)</f>
        <v>0</v>
      </c>
      <c r="D215" s="33">
        <f>VLOOKUP(A215,MTD!O:Q,3,0)</f>
        <v>194</v>
      </c>
      <c r="E215" s="32">
        <f t="shared" si="34"/>
        <v>-194</v>
      </c>
      <c r="F215" s="14"/>
      <c r="G215" s="111">
        <f>VLOOKUP(A215,YTD!O:P,2,0)</f>
        <v>879.25</v>
      </c>
      <c r="H215" s="33">
        <f>VLOOKUP(A215,YTD!O:Q,3,0)</f>
        <v>970</v>
      </c>
      <c r="I215" s="32">
        <f t="shared" si="35"/>
        <v>-90.75</v>
      </c>
      <c r="J215" s="109"/>
    </row>
    <row r="216" spans="1:10" x14ac:dyDescent="0.25">
      <c r="A216" s="66" t="s">
        <v>426</v>
      </c>
      <c r="B216" s="64" t="s">
        <v>527</v>
      </c>
      <c r="C216" s="111">
        <f>VLOOKUP(A216,MTD!O:Q,2,0)</f>
        <v>0</v>
      </c>
      <c r="D216" s="33">
        <f>VLOOKUP(A216,MTD!O:Q,3,0)</f>
        <v>167</v>
      </c>
      <c r="E216" s="32">
        <f t="shared" si="34"/>
        <v>-167</v>
      </c>
      <c r="F216" s="14"/>
      <c r="G216" s="111">
        <f>VLOOKUP(A216,YTD!O:P,2,0)</f>
        <v>0</v>
      </c>
      <c r="H216" s="33">
        <f>VLOOKUP(A216,YTD!O:Q,3,0)</f>
        <v>835</v>
      </c>
      <c r="I216" s="32">
        <f t="shared" si="35"/>
        <v>-835</v>
      </c>
      <c r="J216" s="109"/>
    </row>
    <row r="217" spans="1:10" x14ac:dyDescent="0.25">
      <c r="A217" s="66" t="s">
        <v>427</v>
      </c>
      <c r="B217" s="64" t="s">
        <v>528</v>
      </c>
      <c r="C217" s="111">
        <f>VLOOKUP(A217,MTD!O:Q,2,0)</f>
        <v>0</v>
      </c>
      <c r="D217" s="33">
        <f>VLOOKUP(A217,MTD!O:Q,3,0)</f>
        <v>95</v>
      </c>
      <c r="E217" s="32">
        <f t="shared" si="34"/>
        <v>-95</v>
      </c>
      <c r="F217" s="14"/>
      <c r="G217" s="111">
        <f>VLOOKUP(A217,YTD!O:P,2,0)</f>
        <v>1582.36</v>
      </c>
      <c r="H217" s="33">
        <f>VLOOKUP(A217,YTD!O:Q,3,0)</f>
        <v>475</v>
      </c>
      <c r="I217" s="32">
        <f t="shared" si="35"/>
        <v>1107.3599999999999</v>
      </c>
      <c r="J217" s="109"/>
    </row>
    <row r="218" spans="1:10" x14ac:dyDescent="0.25">
      <c r="A218" s="66" t="s">
        <v>428</v>
      </c>
      <c r="B218" s="64" t="s">
        <v>529</v>
      </c>
      <c r="C218" s="111">
        <f>VLOOKUP(A218,MTD!O:Q,2,0)</f>
        <v>677.83</v>
      </c>
      <c r="D218" s="33">
        <f>VLOOKUP(A218,MTD!O:Q,3,0)</f>
        <v>755</v>
      </c>
      <c r="E218" s="32">
        <f t="shared" si="34"/>
        <v>-77.169999999999959</v>
      </c>
      <c r="F218" s="14"/>
      <c r="G218" s="111">
        <f>VLOOKUP(A218,YTD!O:P,2,0)</f>
        <v>4975.08</v>
      </c>
      <c r="H218" s="33">
        <f>VLOOKUP(A218,YTD!O:Q,3,0)</f>
        <v>3775</v>
      </c>
      <c r="I218" s="32">
        <f t="shared" si="35"/>
        <v>1200.08</v>
      </c>
      <c r="J218" s="109"/>
    </row>
    <row r="219" spans="1:10" x14ac:dyDescent="0.25">
      <c r="A219" s="66" t="s">
        <v>429</v>
      </c>
      <c r="B219" s="64" t="s">
        <v>530</v>
      </c>
      <c r="C219" s="111">
        <f>VLOOKUP(A219,MTD!O:Q,2,0)</f>
        <v>1775.2</v>
      </c>
      <c r="D219" s="33">
        <f>VLOOKUP(A219,MTD!O:Q,3,0)</f>
        <v>1400</v>
      </c>
      <c r="E219" s="32">
        <f t="shared" si="34"/>
        <v>375.20000000000005</v>
      </c>
      <c r="F219" s="14"/>
      <c r="G219" s="111">
        <f>VLOOKUP(A219,YTD!O:P,2,0)</f>
        <v>7456.18</v>
      </c>
      <c r="H219" s="33">
        <f>VLOOKUP(A219,YTD!O:Q,3,0)</f>
        <v>7000</v>
      </c>
      <c r="I219" s="32">
        <f t="shared" si="35"/>
        <v>456.18000000000029</v>
      </c>
      <c r="J219" s="109"/>
    </row>
    <row r="220" spans="1:10" x14ac:dyDescent="0.25">
      <c r="A220" s="66" t="s">
        <v>430</v>
      </c>
      <c r="B220" s="64" t="s">
        <v>531</v>
      </c>
      <c r="C220" s="111">
        <f>VLOOKUP(A220,MTD!O:Q,2,0)</f>
        <v>0</v>
      </c>
      <c r="D220" s="33">
        <f>VLOOKUP(A220,MTD!O:Q,3,0)</f>
        <v>400</v>
      </c>
      <c r="E220" s="32">
        <f t="shared" si="34"/>
        <v>-400</v>
      </c>
      <c r="F220" s="14"/>
      <c r="G220" s="111">
        <f>VLOOKUP(A220,YTD!O:P,2,0)</f>
        <v>0</v>
      </c>
      <c r="H220" s="33">
        <f>VLOOKUP(A220,YTD!O:Q,3,0)</f>
        <v>2000</v>
      </c>
      <c r="I220" s="32">
        <f t="shared" si="35"/>
        <v>-2000</v>
      </c>
      <c r="J220" s="109"/>
    </row>
    <row r="221" spans="1:10" x14ac:dyDescent="0.25">
      <c r="A221" s="66" t="s">
        <v>431</v>
      </c>
      <c r="B221" s="64" t="s">
        <v>532</v>
      </c>
      <c r="C221" s="111">
        <f>VLOOKUP(A221,MTD!O:Q,2,0)</f>
        <v>225</v>
      </c>
      <c r="D221" s="33">
        <f>VLOOKUP(A221,MTD!O:Q,3,0)</f>
        <v>225</v>
      </c>
      <c r="E221" s="32">
        <f t="shared" si="34"/>
        <v>0</v>
      </c>
      <c r="F221" s="14"/>
      <c r="G221" s="111">
        <f>VLOOKUP(A221,YTD!O:P,2,0)</f>
        <v>825</v>
      </c>
      <c r="H221" s="33">
        <f>VLOOKUP(A221,YTD!O:Q,3,0)</f>
        <v>1125</v>
      </c>
      <c r="I221" s="32">
        <f t="shared" si="35"/>
        <v>-300</v>
      </c>
      <c r="J221" s="109"/>
    </row>
    <row r="222" spans="1:10" x14ac:dyDescent="0.25">
      <c r="A222" s="66" t="s">
        <v>432</v>
      </c>
      <c r="B222" s="64" t="s">
        <v>533</v>
      </c>
      <c r="C222" s="111">
        <f>VLOOKUP(A222,MTD!O:Q,2,0)</f>
        <v>673.33</v>
      </c>
      <c r="D222" s="33">
        <f>VLOOKUP(A222,MTD!O:Q,3,0)</f>
        <v>468</v>
      </c>
      <c r="E222" s="32">
        <f t="shared" si="34"/>
        <v>205.33000000000004</v>
      </c>
      <c r="F222" s="14"/>
      <c r="G222" s="111">
        <f>VLOOKUP(A222,YTD!O:P,2,0)</f>
        <v>3837.65</v>
      </c>
      <c r="H222" s="33">
        <f>VLOOKUP(A222,YTD!O:Q,3,0)</f>
        <v>2340</v>
      </c>
      <c r="I222" s="32">
        <f t="shared" si="35"/>
        <v>1497.65</v>
      </c>
      <c r="J222" s="109"/>
    </row>
    <row r="223" spans="1:10" x14ac:dyDescent="0.25">
      <c r="A223" s="66" t="s">
        <v>433</v>
      </c>
      <c r="B223" s="64" t="s">
        <v>534</v>
      </c>
      <c r="C223" s="111">
        <f>VLOOKUP(A223,MTD!O:Q,2,0)</f>
        <v>718.08</v>
      </c>
      <c r="D223" s="33">
        <f>VLOOKUP(A223,MTD!O:Q,3,0)</f>
        <v>300</v>
      </c>
      <c r="E223" s="32">
        <f t="shared" si="34"/>
        <v>418.08000000000004</v>
      </c>
      <c r="F223" s="14"/>
      <c r="G223" s="111">
        <f>VLOOKUP(A223,YTD!O:P,2,0)</f>
        <v>718.08</v>
      </c>
      <c r="H223" s="33">
        <f>VLOOKUP(A223,YTD!O:Q,3,0)</f>
        <v>1500</v>
      </c>
      <c r="I223" s="32">
        <f t="shared" si="35"/>
        <v>-781.92</v>
      </c>
      <c r="J223" s="109"/>
    </row>
    <row r="224" spans="1:10" x14ac:dyDescent="0.25">
      <c r="A224" s="66" t="s">
        <v>604</v>
      </c>
      <c r="B224" s="64" t="s">
        <v>626</v>
      </c>
      <c r="C224" s="111">
        <f>VLOOKUP(A224,MTD!O:Q,2,0)</f>
        <v>3395.7</v>
      </c>
      <c r="D224" s="33">
        <f>VLOOKUP(A224,MTD!O:Q,3,0)</f>
        <v>3000</v>
      </c>
      <c r="E224" s="32">
        <f t="shared" ref="E224" si="36">C224-D224</f>
        <v>395.69999999999982</v>
      </c>
      <c r="F224" s="14"/>
      <c r="G224" s="111">
        <f>VLOOKUP(A224,YTD!O:P,2,0)</f>
        <v>14816.93</v>
      </c>
      <c r="H224" s="33">
        <f>VLOOKUP(A224,YTD!O:Q,3,0)</f>
        <v>15000</v>
      </c>
      <c r="I224" s="32">
        <f t="shared" si="35"/>
        <v>-183.06999999999971</v>
      </c>
      <c r="J224" s="109"/>
    </row>
    <row r="225" spans="1:10" x14ac:dyDescent="0.25">
      <c r="A225" s="66" t="s">
        <v>625</v>
      </c>
      <c r="B225" s="64" t="s">
        <v>624</v>
      </c>
      <c r="C225" s="111">
        <f>VLOOKUP(A225,MTD!O:Q,2,0)</f>
        <v>448.65</v>
      </c>
      <c r="D225" s="33">
        <f>VLOOKUP(A225,MTD!O:Q,3,0)</f>
        <v>350</v>
      </c>
      <c r="E225" s="32">
        <f t="shared" ref="E225" si="37">C225-D225</f>
        <v>98.649999999999977</v>
      </c>
      <c r="F225" s="14"/>
      <c r="G225" s="111">
        <f>VLOOKUP(A225,YTD!O:P,2,0)</f>
        <v>2114.61</v>
      </c>
      <c r="H225" s="33">
        <f>VLOOKUP(A225,YTD!O:Q,3,0)</f>
        <v>1750</v>
      </c>
      <c r="I225" s="32">
        <f t="shared" si="35"/>
        <v>364.61000000000013</v>
      </c>
      <c r="J225" s="109"/>
    </row>
    <row r="226" spans="1:10" x14ac:dyDescent="0.25">
      <c r="C226" s="20"/>
      <c r="D226" s="110"/>
      <c r="E226" s="14"/>
      <c r="F226" s="14"/>
      <c r="G226" s="20"/>
      <c r="H226" s="110"/>
      <c r="I226" s="32"/>
      <c r="J226" s="109"/>
    </row>
    <row r="227" spans="1:10" x14ac:dyDescent="0.25">
      <c r="B227" s="10" t="s">
        <v>759</v>
      </c>
      <c r="C227" s="20">
        <f>SUM(C198:C226)</f>
        <v>96217.499999999985</v>
      </c>
      <c r="D227" s="20">
        <f t="shared" ref="D227:H227" si="38">SUM(D198:D226)</f>
        <v>98056</v>
      </c>
      <c r="E227" s="20">
        <f>SUM(E198:E226)</f>
        <v>-1838.5000000000023</v>
      </c>
      <c r="F227" s="20"/>
      <c r="G227" s="20">
        <f t="shared" si="38"/>
        <v>495898.8299999999</v>
      </c>
      <c r="H227" s="20">
        <f t="shared" si="38"/>
        <v>489045</v>
      </c>
      <c r="I227" s="32">
        <f t="shared" si="35"/>
        <v>6853.8299999998999</v>
      </c>
      <c r="J227" s="109"/>
    </row>
    <row r="228" spans="1:10" x14ac:dyDescent="0.25">
      <c r="C228" s="20"/>
      <c r="D228" s="110"/>
      <c r="E228" s="14"/>
      <c r="F228" s="14"/>
      <c r="G228" s="20"/>
      <c r="H228" s="110"/>
      <c r="I228" s="32"/>
      <c r="J228" s="109"/>
    </row>
    <row r="229" spans="1:10" x14ac:dyDescent="0.25">
      <c r="B229" s="10" t="s">
        <v>76</v>
      </c>
      <c r="C229" s="20">
        <f>+C227+C195+C183+C159+C152+C132++C110</f>
        <v>482660.12999999995</v>
      </c>
      <c r="D229" s="20">
        <f>+D227+D195+D183+D159+D152+D132++D110</f>
        <v>557980.49</v>
      </c>
      <c r="E229" s="20">
        <f>+E227+E195+E183+E159+E152+E132++E110</f>
        <v>-75320.360000000015</v>
      </c>
      <c r="F229" s="20"/>
      <c r="G229" s="20">
        <f>+G227+G195+G183+G159+G152+G132+G110</f>
        <v>2400358.5999999996</v>
      </c>
      <c r="H229" s="20">
        <f>+H227+H195+H183+H159+H152+H132++H110</f>
        <v>2786467.45</v>
      </c>
      <c r="I229" s="32">
        <f t="shared" si="35"/>
        <v>-386108.85000000056</v>
      </c>
      <c r="J229" s="109"/>
    </row>
    <row r="230" spans="1:10" x14ac:dyDescent="0.25">
      <c r="C230" s="20"/>
      <c r="D230" s="110"/>
      <c r="E230" s="14"/>
      <c r="F230" s="14"/>
      <c r="G230" s="20"/>
      <c r="H230" s="110"/>
      <c r="I230" s="14"/>
      <c r="J230" s="109"/>
    </row>
    <row r="231" spans="1:10" x14ac:dyDescent="0.25">
      <c r="B231" s="10" t="s">
        <v>77</v>
      </c>
      <c r="C231" s="20">
        <f>C89-C229</f>
        <v>53368.210000000021</v>
      </c>
      <c r="D231" s="20">
        <f>D89-D229</f>
        <v>3447.5100000000093</v>
      </c>
      <c r="E231" s="20">
        <f>E89-E229</f>
        <v>49920.700000000019</v>
      </c>
      <c r="F231" s="20"/>
      <c r="G231" s="20">
        <f>G89-G229</f>
        <v>322429.62000000011</v>
      </c>
      <c r="H231" s="20">
        <f>H89-H229</f>
        <v>3035.5499999998137</v>
      </c>
      <c r="I231" s="20">
        <f>I89-I229</f>
        <v>319394.0700000003</v>
      </c>
      <c r="J231" s="109"/>
    </row>
    <row r="232" spans="1:10" x14ac:dyDescent="0.25">
      <c r="C232" s="20"/>
      <c r="D232" s="110"/>
      <c r="E232" s="14"/>
      <c r="F232" s="14"/>
      <c r="G232" s="20"/>
      <c r="H232" s="110"/>
      <c r="I232" s="14"/>
      <c r="J232" s="109"/>
    </row>
    <row r="233" spans="1:10" x14ac:dyDescent="0.25">
      <c r="C233" s="20"/>
      <c r="D233" s="110"/>
      <c r="E233" s="14"/>
      <c r="F233" s="14"/>
      <c r="G233" s="20"/>
      <c r="H233" s="110"/>
      <c r="I233" s="14"/>
      <c r="J233" s="109"/>
    </row>
    <row r="234" spans="1:10" x14ac:dyDescent="0.25">
      <c r="C234" s="20"/>
      <c r="D234" s="110"/>
      <c r="E234" s="14"/>
      <c r="F234" s="14"/>
      <c r="G234" s="20"/>
      <c r="H234" s="110"/>
      <c r="I234" s="14"/>
      <c r="J234" s="109"/>
    </row>
    <row r="235" spans="1:10" x14ac:dyDescent="0.25">
      <c r="C235" s="20"/>
      <c r="D235" s="110"/>
      <c r="E235" s="14"/>
      <c r="F235" s="14"/>
      <c r="G235" s="20"/>
      <c r="H235" s="110"/>
      <c r="I235" s="14"/>
      <c r="J235" s="109"/>
    </row>
    <row r="236" spans="1:10" ht="14.65" hidden="1" customHeight="1" x14ac:dyDescent="0.25">
      <c r="A236" s="1" t="s">
        <v>236</v>
      </c>
    </row>
    <row r="237" spans="1:10" hidden="1" x14ac:dyDescent="0.25">
      <c r="A237" s="1" t="s">
        <v>21</v>
      </c>
    </row>
    <row r="238" spans="1:10" hidden="1" x14ac:dyDescent="0.25">
      <c r="A238" s="10" t="s">
        <v>70</v>
      </c>
    </row>
    <row r="239" spans="1:10" hidden="1" x14ac:dyDescent="0.25">
      <c r="A239" s="10" t="s">
        <v>35</v>
      </c>
    </row>
    <row r="240" spans="1:10" hidden="1" x14ac:dyDescent="0.25">
      <c r="A240" s="10" t="s">
        <v>237</v>
      </c>
    </row>
    <row r="241" spans="1:1" hidden="1" x14ac:dyDescent="0.25">
      <c r="A241" s="10" t="s">
        <v>231</v>
      </c>
    </row>
    <row r="242" spans="1:1" hidden="1" x14ac:dyDescent="0.25">
      <c r="A242" s="10" t="s">
        <v>75</v>
      </c>
    </row>
    <row r="243" spans="1:1" hidden="1" x14ac:dyDescent="0.25">
      <c r="A243" s="10" t="s">
        <v>76</v>
      </c>
    </row>
    <row r="244" spans="1:1" hidden="1" x14ac:dyDescent="0.25">
      <c r="A244" s="10" t="s">
        <v>77</v>
      </c>
    </row>
    <row r="245" spans="1:1" hidden="1" x14ac:dyDescent="0.25"/>
    <row r="246" spans="1:1" hidden="1" x14ac:dyDescent="0.25"/>
    <row r="247" spans="1:1" hidden="1" x14ac:dyDescent="0.25">
      <c r="A247" s="1" t="s">
        <v>20</v>
      </c>
    </row>
    <row r="248" spans="1:1" hidden="1" x14ac:dyDescent="0.25">
      <c r="A248" s="10" t="s">
        <v>70</v>
      </c>
    </row>
    <row r="249" spans="1:1" hidden="1" x14ac:dyDescent="0.25">
      <c r="A249" s="10" t="s">
        <v>35</v>
      </c>
    </row>
    <row r="250" spans="1:1" hidden="1" x14ac:dyDescent="0.25">
      <c r="A250" s="10" t="s">
        <v>237</v>
      </c>
    </row>
    <row r="251" spans="1:1" hidden="1" x14ac:dyDescent="0.25">
      <c r="A251" s="10" t="s">
        <v>231</v>
      </c>
    </row>
    <row r="252" spans="1:1" hidden="1" x14ac:dyDescent="0.25">
      <c r="A252" s="10" t="s">
        <v>75</v>
      </c>
    </row>
    <row r="253" spans="1:1" hidden="1" x14ac:dyDescent="0.25">
      <c r="A253" s="10" t="s">
        <v>76</v>
      </c>
    </row>
    <row r="254" spans="1:1" hidden="1" x14ac:dyDescent="0.25">
      <c r="A254" s="10" t="s">
        <v>77</v>
      </c>
    </row>
  </sheetData>
  <mergeCells count="2">
    <mergeCell ref="C5:E5"/>
    <mergeCell ref="G5:I5"/>
  </mergeCells>
  <phoneticPr fontId="0" type="noConversion"/>
  <pageMargins left="0.3" right="0.3" top="0.5" bottom="0.5" header="0.5" footer="0.5"/>
  <pageSetup scale="93" fitToHeight="0" orientation="landscape" r:id="rId1"/>
  <headerFooter alignWithMargins="0"/>
  <rowBreaks count="3" manualBreakCount="3">
    <brk id="40" max="16383" man="1"/>
    <brk id="76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W235"/>
  <sheetViews>
    <sheetView topLeftCell="A19" zoomScale="115" zoomScaleNormal="115" workbookViewId="0">
      <selection activeCell="D39" sqref="D39"/>
    </sheetView>
  </sheetViews>
  <sheetFormatPr defaultColWidth="8.7109375" defaultRowHeight="15" x14ac:dyDescent="0.25"/>
  <cols>
    <col min="1" max="1" width="16.28515625" style="65" bestFit="1" customWidth="1"/>
    <col min="2" max="2" width="14.85546875" style="65" customWidth="1"/>
    <col min="3" max="3" width="36.5703125" style="65" customWidth="1"/>
    <col min="4" max="4" width="10.28515625" style="57" customWidth="1"/>
    <col min="5" max="5" width="1.85546875" style="57" customWidth="1"/>
    <col min="6" max="6" width="9.28515625" style="57" bestFit="1" customWidth="1"/>
    <col min="7" max="7" width="2.28515625" style="57" customWidth="1"/>
    <col min="8" max="8" width="12" style="57" bestFit="1" customWidth="1"/>
    <col min="9" max="9" width="2.28515625" style="57" customWidth="1"/>
    <col min="10" max="10" width="10.28515625" style="57" bestFit="1" customWidth="1"/>
    <col min="11" max="11" width="36.5703125" style="65" customWidth="1"/>
    <col min="12" max="12" width="9.28515625" style="75" bestFit="1" customWidth="1"/>
    <col min="13" max="14" width="8.7109375" style="71"/>
    <col min="15" max="15" width="11.7109375" style="80" customWidth="1"/>
    <col min="16" max="16" width="11.5703125" style="57" customWidth="1"/>
    <col min="17" max="17" width="9.28515625" style="57" bestFit="1" customWidth="1"/>
    <col min="18" max="18" width="32.28515625" style="80" customWidth="1"/>
    <col min="19" max="23" width="8.7109375" style="75"/>
    <col min="24" max="16384" width="8.7109375" style="71"/>
  </cols>
  <sheetData>
    <row r="1" spans="1:18" ht="15.75" thickBot="1" x14ac:dyDescent="0.3">
      <c r="A1" s="44"/>
      <c r="B1" s="44"/>
      <c r="C1" s="44"/>
      <c r="D1" s="46"/>
      <c r="E1" s="46"/>
      <c r="F1" s="46"/>
      <c r="G1" s="45"/>
      <c r="H1" s="46"/>
      <c r="I1" s="45"/>
      <c r="J1" s="46"/>
      <c r="K1" s="44"/>
      <c r="L1" s="73"/>
      <c r="O1" s="72"/>
      <c r="P1" s="46"/>
      <c r="Q1" s="46"/>
      <c r="R1" s="74"/>
    </row>
    <row r="2" spans="1:18" ht="16.5" thickTop="1" thickBot="1" x14ac:dyDescent="0.3">
      <c r="A2" s="54"/>
      <c r="B2" s="54"/>
      <c r="C2" s="54"/>
      <c r="D2" s="55" t="s">
        <v>775</v>
      </c>
      <c r="E2" s="55"/>
      <c r="F2" s="55" t="s">
        <v>22</v>
      </c>
      <c r="G2" s="56"/>
      <c r="H2" s="55" t="s">
        <v>23</v>
      </c>
      <c r="I2" s="56"/>
      <c r="J2" s="55" t="s">
        <v>24</v>
      </c>
      <c r="K2" s="54"/>
      <c r="L2" s="73"/>
      <c r="O2" s="76"/>
      <c r="P2" s="55" t="str">
        <f>D2</f>
        <v>May 22</v>
      </c>
      <c r="Q2" s="55" t="s">
        <v>22</v>
      </c>
      <c r="R2" s="77"/>
    </row>
    <row r="3" spans="1:18" ht="12.75" thickTop="1" x14ac:dyDescent="0.2">
      <c r="A3" s="44" t="s">
        <v>25</v>
      </c>
      <c r="B3" s="44"/>
      <c r="C3" s="44"/>
      <c r="D3" s="47"/>
      <c r="E3" s="47"/>
      <c r="F3" s="47"/>
      <c r="G3" s="48"/>
      <c r="H3" s="47"/>
      <c r="I3" s="48"/>
      <c r="J3" s="81"/>
      <c r="K3" s="44"/>
      <c r="L3" s="73"/>
      <c r="O3" s="72"/>
      <c r="P3" s="47"/>
      <c r="Q3" s="47"/>
      <c r="R3" s="74"/>
    </row>
    <row r="4" spans="1:18" ht="12" x14ac:dyDescent="0.2">
      <c r="A4" s="44"/>
      <c r="B4" s="44" t="s">
        <v>78</v>
      </c>
      <c r="C4" s="44"/>
      <c r="D4" s="47"/>
      <c r="E4" s="47"/>
      <c r="F4" s="47"/>
      <c r="G4" s="48"/>
      <c r="H4" s="47"/>
      <c r="I4" s="48"/>
      <c r="J4" s="81"/>
      <c r="K4" s="44"/>
      <c r="L4" s="73"/>
      <c r="O4" s="72"/>
      <c r="P4" s="47"/>
      <c r="Q4" s="47"/>
      <c r="R4" s="74"/>
    </row>
    <row r="5" spans="1:18" ht="12" x14ac:dyDescent="0.2">
      <c r="A5" s="44"/>
      <c r="B5" s="44"/>
      <c r="C5" s="44" t="s">
        <v>584</v>
      </c>
      <c r="D5" s="47">
        <v>173191.07</v>
      </c>
      <c r="E5" s="48"/>
      <c r="F5" s="47">
        <v>200373</v>
      </c>
      <c r="G5" s="48"/>
      <c r="H5" s="47">
        <v>-38018.769999999997</v>
      </c>
      <c r="I5" s="48"/>
      <c r="J5" s="81">
        <v>0.79984</v>
      </c>
      <c r="K5" s="44" t="s">
        <v>584</v>
      </c>
      <c r="L5" s="78" t="b">
        <f t="shared" ref="L5:L35" si="0">K5=C5</f>
        <v>1</v>
      </c>
      <c r="O5" s="72" t="s">
        <v>39</v>
      </c>
      <c r="P5" s="47">
        <f>+D5</f>
        <v>173191.07</v>
      </c>
      <c r="Q5" s="47">
        <f>+F5</f>
        <v>200373</v>
      </c>
      <c r="R5" s="74"/>
    </row>
    <row r="6" spans="1:18" ht="12" x14ac:dyDescent="0.2">
      <c r="A6" s="44"/>
      <c r="B6" s="44"/>
      <c r="C6" s="44" t="s">
        <v>585</v>
      </c>
      <c r="D6" s="47">
        <v>158426.65</v>
      </c>
      <c r="E6" s="48"/>
      <c r="F6" s="47">
        <v>159339</v>
      </c>
      <c r="G6" s="48"/>
      <c r="H6" s="47">
        <v>-13479.23</v>
      </c>
      <c r="I6" s="48"/>
      <c r="J6" s="81">
        <v>0.91090000000000004</v>
      </c>
      <c r="K6" s="44" t="s">
        <v>585</v>
      </c>
      <c r="L6" s="78" t="b">
        <f t="shared" si="0"/>
        <v>1</v>
      </c>
      <c r="O6" s="72" t="s">
        <v>644</v>
      </c>
      <c r="P6" s="47">
        <f t="shared" ref="P6:P69" si="1">+D6</f>
        <v>158426.65</v>
      </c>
      <c r="Q6" s="47">
        <f t="shared" ref="Q6:Q69" si="2">+F6</f>
        <v>159339</v>
      </c>
      <c r="R6" s="74"/>
    </row>
    <row r="7" spans="1:18" ht="12" x14ac:dyDescent="0.2">
      <c r="A7" s="44"/>
      <c r="B7" s="44"/>
      <c r="C7" s="44" t="s">
        <v>104</v>
      </c>
      <c r="D7" s="47">
        <v>69247.86</v>
      </c>
      <c r="E7" s="48"/>
      <c r="F7" s="47">
        <v>85859</v>
      </c>
      <c r="G7" s="48"/>
      <c r="H7" s="47">
        <v>-20469.21</v>
      </c>
      <c r="I7" s="48"/>
      <c r="J7" s="81">
        <v>0.74929000000000001</v>
      </c>
      <c r="K7" s="44" t="s">
        <v>104</v>
      </c>
      <c r="L7" s="78" t="b">
        <f t="shared" si="0"/>
        <v>1</v>
      </c>
      <c r="O7" s="72" t="s">
        <v>40</v>
      </c>
      <c r="P7" s="47">
        <f t="shared" si="1"/>
        <v>69247.86</v>
      </c>
      <c r="Q7" s="47">
        <f t="shared" si="2"/>
        <v>85859</v>
      </c>
      <c r="R7" s="74"/>
    </row>
    <row r="8" spans="1:18" ht="12" x14ac:dyDescent="0.2">
      <c r="A8" s="44"/>
      <c r="B8" s="44"/>
      <c r="C8" s="44" t="s">
        <v>748</v>
      </c>
      <c r="D8" s="47">
        <v>13234.95</v>
      </c>
      <c r="E8" s="48"/>
      <c r="F8" s="47"/>
      <c r="G8" s="48"/>
      <c r="H8" s="47"/>
      <c r="I8" s="48"/>
      <c r="J8" s="81"/>
      <c r="K8" s="44" t="s">
        <v>748</v>
      </c>
      <c r="L8" s="78" t="b">
        <f t="shared" si="0"/>
        <v>1</v>
      </c>
      <c r="O8" s="72" t="s">
        <v>164</v>
      </c>
      <c r="P8" s="47">
        <f t="shared" si="1"/>
        <v>13234.95</v>
      </c>
      <c r="Q8" s="47">
        <f t="shared" si="2"/>
        <v>0</v>
      </c>
      <c r="R8" s="74"/>
    </row>
    <row r="9" spans="1:18" ht="12" x14ac:dyDescent="0.2">
      <c r="A9" s="44"/>
      <c r="B9" s="44"/>
      <c r="C9" s="44" t="s">
        <v>749</v>
      </c>
      <c r="D9" s="47">
        <v>8560.26</v>
      </c>
      <c r="E9" s="48"/>
      <c r="F9" s="47"/>
      <c r="G9" s="48"/>
      <c r="H9" s="47"/>
      <c r="I9" s="48"/>
      <c r="J9" s="81"/>
      <c r="K9" s="44" t="s">
        <v>749</v>
      </c>
      <c r="L9" s="78" t="b">
        <f t="shared" si="0"/>
        <v>1</v>
      </c>
      <c r="O9" s="72" t="s">
        <v>165</v>
      </c>
      <c r="P9" s="47">
        <f t="shared" si="1"/>
        <v>8560.26</v>
      </c>
      <c r="Q9" s="47">
        <f t="shared" si="2"/>
        <v>0</v>
      </c>
      <c r="R9" s="74"/>
    </row>
    <row r="10" spans="1:18" ht="12" x14ac:dyDescent="0.2">
      <c r="A10" s="44"/>
      <c r="B10" s="44"/>
      <c r="C10" s="44" t="s">
        <v>750</v>
      </c>
      <c r="D10" s="47">
        <v>5758.83</v>
      </c>
      <c r="E10" s="48"/>
      <c r="F10" s="47"/>
      <c r="G10" s="48"/>
      <c r="H10" s="47"/>
      <c r="I10" s="48"/>
      <c r="J10" s="81"/>
      <c r="K10" s="44" t="s">
        <v>750</v>
      </c>
      <c r="L10" s="78" t="b">
        <f t="shared" si="0"/>
        <v>1</v>
      </c>
      <c r="N10" s="79"/>
      <c r="O10" s="72" t="s">
        <v>166</v>
      </c>
      <c r="P10" s="47">
        <f t="shared" si="1"/>
        <v>5758.83</v>
      </c>
      <c r="Q10" s="47">
        <f t="shared" si="2"/>
        <v>0</v>
      </c>
      <c r="R10" s="74"/>
    </row>
    <row r="11" spans="1:18" ht="12" x14ac:dyDescent="0.2">
      <c r="A11" s="44"/>
      <c r="B11" s="44"/>
      <c r="C11" s="44" t="s">
        <v>80</v>
      </c>
      <c r="D11" s="47">
        <v>31</v>
      </c>
      <c r="E11" s="48"/>
      <c r="F11" s="47"/>
      <c r="G11" s="48"/>
      <c r="H11" s="47">
        <f t="shared" ref="H11:H22" si="3">ROUND((D11-F11),5)</f>
        <v>31</v>
      </c>
      <c r="I11" s="48"/>
      <c r="J11" s="81">
        <f t="shared" ref="J11:J22" si="4">ROUND(IF(F11=0, IF(D11=0, 0, 1), D11/F11),5)</f>
        <v>1</v>
      </c>
      <c r="K11" s="44" t="s">
        <v>80</v>
      </c>
      <c r="L11" s="78" t="b">
        <f t="shared" si="0"/>
        <v>1</v>
      </c>
      <c r="O11" s="72" t="s">
        <v>41</v>
      </c>
      <c r="P11" s="47">
        <f t="shared" si="1"/>
        <v>31</v>
      </c>
      <c r="Q11" s="47">
        <f t="shared" si="2"/>
        <v>0</v>
      </c>
      <c r="R11" s="74"/>
    </row>
    <row r="12" spans="1:18" ht="12" x14ac:dyDescent="0.2">
      <c r="A12" s="44"/>
      <c r="B12" s="44"/>
      <c r="C12" s="44" t="s">
        <v>620</v>
      </c>
      <c r="D12" s="47">
        <v>28</v>
      </c>
      <c r="E12" s="48"/>
      <c r="F12" s="47"/>
      <c r="G12" s="48"/>
      <c r="H12" s="47">
        <f t="shared" si="3"/>
        <v>28</v>
      </c>
      <c r="I12" s="48"/>
      <c r="J12" s="81">
        <f t="shared" si="4"/>
        <v>1</v>
      </c>
      <c r="K12" s="44" t="s">
        <v>620</v>
      </c>
      <c r="L12" s="78" t="b">
        <f t="shared" si="0"/>
        <v>1</v>
      </c>
      <c r="O12" s="72" t="s">
        <v>615</v>
      </c>
      <c r="P12" s="47">
        <f t="shared" si="1"/>
        <v>28</v>
      </c>
      <c r="Q12" s="47">
        <f t="shared" si="2"/>
        <v>0</v>
      </c>
      <c r="R12" s="74"/>
    </row>
    <row r="13" spans="1:18" ht="12" x14ac:dyDescent="0.2">
      <c r="A13" s="44"/>
      <c r="B13" s="44"/>
      <c r="C13" s="44" t="s">
        <v>108</v>
      </c>
      <c r="D13" s="47">
        <v>1643.18</v>
      </c>
      <c r="E13" s="48"/>
      <c r="F13" s="47"/>
      <c r="G13" s="48"/>
      <c r="H13" s="47">
        <f t="shared" si="3"/>
        <v>1643.18</v>
      </c>
      <c r="I13" s="48"/>
      <c r="J13" s="81">
        <f t="shared" si="4"/>
        <v>1</v>
      </c>
      <c r="K13" s="44" t="s">
        <v>108</v>
      </c>
      <c r="L13" s="78" t="b">
        <f t="shared" si="0"/>
        <v>1</v>
      </c>
      <c r="O13" s="72" t="s">
        <v>42</v>
      </c>
      <c r="P13" s="47">
        <f t="shared" si="1"/>
        <v>1643.18</v>
      </c>
      <c r="Q13" s="47">
        <f t="shared" si="2"/>
        <v>0</v>
      </c>
      <c r="R13" s="74"/>
    </row>
    <row r="14" spans="1:18" ht="12" x14ac:dyDescent="0.2">
      <c r="A14" s="44"/>
      <c r="B14" s="44"/>
      <c r="C14" s="44" t="s">
        <v>586</v>
      </c>
      <c r="D14" s="47">
        <v>6000</v>
      </c>
      <c r="E14" s="48"/>
      <c r="F14" s="47"/>
      <c r="G14" s="48"/>
      <c r="H14" s="47">
        <f>ROUND((D14-F14),5)</f>
        <v>6000</v>
      </c>
      <c r="I14" s="48"/>
      <c r="J14" s="81">
        <f>ROUND(IF(F14=0, IF(D14=0, 0, 1), D14/F14),5)</f>
        <v>1</v>
      </c>
      <c r="K14" s="44" t="s">
        <v>586</v>
      </c>
      <c r="L14" s="78" t="b">
        <f>K14=C14</f>
        <v>1</v>
      </c>
      <c r="O14" s="72" t="s">
        <v>598</v>
      </c>
      <c r="P14" s="47">
        <f>+D14</f>
        <v>6000</v>
      </c>
      <c r="Q14" s="47">
        <f>+F14</f>
        <v>0</v>
      </c>
      <c r="R14" s="74"/>
    </row>
    <row r="15" spans="1:18" ht="12" x14ac:dyDescent="0.2">
      <c r="A15" s="44"/>
      <c r="B15" s="44"/>
      <c r="C15" s="44" t="s">
        <v>628</v>
      </c>
      <c r="D15" s="47">
        <v>0</v>
      </c>
      <c r="E15" s="48"/>
      <c r="F15" s="47"/>
      <c r="G15" s="48"/>
      <c r="H15" s="47">
        <f>ROUND((D15-F15),5)</f>
        <v>0</v>
      </c>
      <c r="I15" s="48"/>
      <c r="J15" s="81">
        <f>ROUND(IF(F15=0, IF(D15=0, 0, 1), D15/F15),5)</f>
        <v>0</v>
      </c>
      <c r="K15" s="44" t="s">
        <v>628</v>
      </c>
      <c r="L15" s="78" t="b">
        <f t="shared" si="0"/>
        <v>1</v>
      </c>
      <c r="O15" s="72" t="s">
        <v>627</v>
      </c>
      <c r="P15" s="47">
        <f>+D15</f>
        <v>0</v>
      </c>
      <c r="Q15" s="47">
        <f t="shared" si="2"/>
        <v>0</v>
      </c>
      <c r="R15" s="74"/>
    </row>
    <row r="16" spans="1:18" ht="12" x14ac:dyDescent="0.2">
      <c r="A16" s="44"/>
      <c r="B16" s="44"/>
      <c r="C16" s="44" t="s">
        <v>81</v>
      </c>
      <c r="D16" s="47">
        <v>1065</v>
      </c>
      <c r="E16" s="48"/>
      <c r="F16" s="47"/>
      <c r="G16" s="48"/>
      <c r="H16" s="47">
        <f>ROUND((D16-F16),5)</f>
        <v>1065</v>
      </c>
      <c r="I16" s="48"/>
      <c r="J16" s="81">
        <f>ROUND(IF(F16=0, IF(D16=0, 0, 1), D16/F16),5)</f>
        <v>1</v>
      </c>
      <c r="K16" s="44" t="s">
        <v>81</v>
      </c>
      <c r="L16" s="78" t="b">
        <f t="shared" si="0"/>
        <v>1</v>
      </c>
      <c r="O16" s="72" t="s">
        <v>13</v>
      </c>
      <c r="P16" s="47">
        <f>+D16</f>
        <v>1065</v>
      </c>
      <c r="Q16" s="47">
        <f t="shared" si="2"/>
        <v>0</v>
      </c>
      <c r="R16" s="74"/>
    </row>
    <row r="17" spans="1:18" ht="12" x14ac:dyDescent="0.2">
      <c r="A17" s="44"/>
      <c r="B17" s="44"/>
      <c r="C17" s="44" t="s">
        <v>82</v>
      </c>
      <c r="D17" s="47">
        <v>786.07</v>
      </c>
      <c r="E17" s="48"/>
      <c r="F17" s="47"/>
      <c r="G17" s="48"/>
      <c r="H17" s="47">
        <f t="shared" si="3"/>
        <v>786.07</v>
      </c>
      <c r="I17" s="48"/>
      <c r="J17" s="81">
        <f t="shared" si="4"/>
        <v>1</v>
      </c>
      <c r="K17" s="44" t="s">
        <v>82</v>
      </c>
      <c r="L17" s="78" t="b">
        <f t="shared" si="0"/>
        <v>1</v>
      </c>
      <c r="O17" s="72" t="s">
        <v>43</v>
      </c>
      <c r="P17" s="47">
        <f t="shared" si="1"/>
        <v>786.07</v>
      </c>
      <c r="Q17" s="47">
        <f t="shared" si="2"/>
        <v>0</v>
      </c>
      <c r="R17" s="74"/>
    </row>
    <row r="18" spans="1:18" ht="12.75" thickBot="1" x14ac:dyDescent="0.25">
      <c r="A18" s="44"/>
      <c r="B18" s="44"/>
      <c r="C18" s="44" t="s">
        <v>27</v>
      </c>
      <c r="D18" s="49">
        <v>105.4</v>
      </c>
      <c r="E18" s="48"/>
      <c r="F18" s="49"/>
      <c r="G18" s="48"/>
      <c r="H18" s="47">
        <f>ROUND((D18-F18),5)</f>
        <v>105.4</v>
      </c>
      <c r="I18" s="48"/>
      <c r="J18" s="81">
        <f>ROUND(IF(F18=0, IF(D18=0, 0, 1), D18/F18),5)</f>
        <v>1</v>
      </c>
      <c r="K18" s="44" t="s">
        <v>27</v>
      </c>
      <c r="L18" s="78" t="b">
        <f>K18=C18</f>
        <v>1</v>
      </c>
      <c r="O18" s="72" t="s">
        <v>14</v>
      </c>
      <c r="P18" s="47">
        <f>+D18</f>
        <v>105.4</v>
      </c>
      <c r="Q18" s="47">
        <f>+F18</f>
        <v>0</v>
      </c>
      <c r="R18" s="74"/>
    </row>
    <row r="19" spans="1:18" ht="12" x14ac:dyDescent="0.2">
      <c r="A19" s="44"/>
      <c r="B19" s="44"/>
      <c r="C19" s="44" t="s">
        <v>765</v>
      </c>
      <c r="D19" s="47">
        <v>0</v>
      </c>
      <c r="E19" s="47"/>
      <c r="F19" s="47">
        <v>0</v>
      </c>
      <c r="G19" s="48"/>
      <c r="H19" s="47">
        <f t="shared" si="3"/>
        <v>0</v>
      </c>
      <c r="I19" s="48"/>
      <c r="J19" s="81">
        <f t="shared" si="4"/>
        <v>0</v>
      </c>
      <c r="K19" s="44" t="s">
        <v>765</v>
      </c>
      <c r="L19" s="78" t="b">
        <f t="shared" si="0"/>
        <v>1</v>
      </c>
      <c r="O19" s="72" t="s">
        <v>355</v>
      </c>
      <c r="P19" s="47">
        <f t="shared" si="1"/>
        <v>0</v>
      </c>
      <c r="Q19" s="47">
        <f t="shared" si="2"/>
        <v>0</v>
      </c>
      <c r="R19" s="74"/>
    </row>
    <row r="20" spans="1:18" ht="12" x14ac:dyDescent="0.2">
      <c r="A20" s="44"/>
      <c r="B20" s="44"/>
      <c r="C20" s="44" t="s">
        <v>83</v>
      </c>
      <c r="D20" s="47">
        <v>0</v>
      </c>
      <c r="E20" s="47"/>
      <c r="F20" s="47">
        <v>0</v>
      </c>
      <c r="G20" s="48"/>
      <c r="H20" s="47">
        <f t="shared" si="3"/>
        <v>0</v>
      </c>
      <c r="I20" s="48"/>
      <c r="J20" s="81">
        <f t="shared" si="4"/>
        <v>0</v>
      </c>
      <c r="K20" s="44" t="s">
        <v>83</v>
      </c>
      <c r="L20" s="78" t="b">
        <f t="shared" si="0"/>
        <v>1</v>
      </c>
      <c r="O20" s="72" t="s">
        <v>18</v>
      </c>
      <c r="P20" s="47">
        <f t="shared" si="1"/>
        <v>0</v>
      </c>
      <c r="Q20" s="47">
        <f t="shared" si="2"/>
        <v>0</v>
      </c>
      <c r="R20" s="74"/>
    </row>
    <row r="21" spans="1:18" ht="12" x14ac:dyDescent="0.2">
      <c r="A21" s="44"/>
      <c r="B21" s="44"/>
      <c r="C21" s="44" t="s">
        <v>79</v>
      </c>
      <c r="D21" s="47">
        <v>0</v>
      </c>
      <c r="E21" s="47"/>
      <c r="F21" s="47">
        <v>0</v>
      </c>
      <c r="G21" s="48"/>
      <c r="H21" s="47">
        <f>ROUND((D21-F21),5)</f>
        <v>0</v>
      </c>
      <c r="I21" s="48"/>
      <c r="J21" s="81">
        <f>ROUND(IF(F21=0, IF(D21=0, 0, 1), D21/F21),5)</f>
        <v>0</v>
      </c>
      <c r="K21" s="44" t="s">
        <v>79</v>
      </c>
      <c r="L21" s="78" t="b">
        <f>K21=C21</f>
        <v>1</v>
      </c>
      <c r="O21" s="72" t="s">
        <v>36</v>
      </c>
      <c r="P21" s="47">
        <f>+D21</f>
        <v>0</v>
      </c>
      <c r="Q21" s="47">
        <f>+F21</f>
        <v>0</v>
      </c>
      <c r="R21" s="74"/>
    </row>
    <row r="22" spans="1:18" ht="12.75" thickBot="1" x14ac:dyDescent="0.25">
      <c r="A22" s="44"/>
      <c r="B22" s="44"/>
      <c r="C22" s="44" t="s">
        <v>84</v>
      </c>
      <c r="D22" s="49">
        <v>0</v>
      </c>
      <c r="E22" s="49"/>
      <c r="F22" s="49">
        <v>0</v>
      </c>
      <c r="G22" s="48"/>
      <c r="H22" s="49">
        <f t="shared" si="3"/>
        <v>0</v>
      </c>
      <c r="I22" s="48"/>
      <c r="J22" s="82">
        <f t="shared" si="4"/>
        <v>0</v>
      </c>
      <c r="K22" s="44" t="s">
        <v>84</v>
      </c>
      <c r="L22" s="78" t="b">
        <f t="shared" si="0"/>
        <v>1</v>
      </c>
      <c r="O22" s="72" t="s">
        <v>720</v>
      </c>
      <c r="P22" s="47">
        <f t="shared" si="1"/>
        <v>0</v>
      </c>
      <c r="Q22" s="47">
        <f>+F22</f>
        <v>0</v>
      </c>
      <c r="R22" s="74"/>
    </row>
    <row r="23" spans="1:18" ht="12" x14ac:dyDescent="0.2">
      <c r="A23" s="44"/>
      <c r="B23" s="44" t="s">
        <v>85</v>
      </c>
      <c r="C23" s="44"/>
      <c r="D23" s="47">
        <f>ROUND(SUM(D4:D22),5)</f>
        <v>438078.27</v>
      </c>
      <c r="E23" s="47"/>
      <c r="F23" s="47">
        <f>ROUND(SUM(F4:F22),5)</f>
        <v>445571</v>
      </c>
      <c r="G23" s="48"/>
      <c r="H23" s="47">
        <f>ROUND((D23-F23),5)</f>
        <v>-7492.73</v>
      </c>
      <c r="I23" s="48"/>
      <c r="J23" s="81">
        <f>ROUND(IF(F23=0, IF(D23=0, 0, 1), D23/F23),5)</f>
        <v>0.98318000000000005</v>
      </c>
      <c r="K23" s="44"/>
      <c r="L23" s="78" t="b">
        <f t="shared" si="0"/>
        <v>1</v>
      </c>
      <c r="O23" s="72"/>
      <c r="P23" s="47">
        <f t="shared" si="1"/>
        <v>438078.27</v>
      </c>
      <c r="Q23" s="47">
        <f t="shared" si="2"/>
        <v>445571</v>
      </c>
      <c r="R23" s="74"/>
    </row>
    <row r="24" spans="1:18" ht="12" x14ac:dyDescent="0.2">
      <c r="A24" s="44"/>
      <c r="B24" s="44" t="s">
        <v>253</v>
      </c>
      <c r="C24" s="44"/>
      <c r="D24" s="47"/>
      <c r="E24" s="47"/>
      <c r="F24" s="47"/>
      <c r="G24" s="48"/>
      <c r="H24" s="47"/>
      <c r="I24" s="48"/>
      <c r="J24" s="81"/>
      <c r="K24" s="44"/>
      <c r="L24" s="78" t="b">
        <f t="shared" si="0"/>
        <v>1</v>
      </c>
      <c r="O24" s="72" t="s">
        <v>356</v>
      </c>
      <c r="P24" s="47">
        <f t="shared" si="1"/>
        <v>0</v>
      </c>
      <c r="Q24" s="47">
        <f t="shared" si="2"/>
        <v>0</v>
      </c>
      <c r="R24" s="74"/>
    </row>
    <row r="25" spans="1:18" ht="12" x14ac:dyDescent="0.2">
      <c r="A25" s="44"/>
      <c r="B25" s="44"/>
      <c r="C25" s="44" t="s">
        <v>254</v>
      </c>
      <c r="D25" s="47">
        <v>12247.49</v>
      </c>
      <c r="E25" s="48"/>
      <c r="F25" s="47">
        <v>9180</v>
      </c>
      <c r="G25" s="48"/>
      <c r="H25" s="47">
        <f t="shared" ref="H25:H40" si="5">ROUND((D25-F25),5)</f>
        <v>3067.49</v>
      </c>
      <c r="I25" s="48"/>
      <c r="J25" s="81">
        <f t="shared" ref="J25:J40" si="6">ROUND(IF(F25=0, IF(D25=0, 0, 1), D25/F25),5)</f>
        <v>1.3341499999999999</v>
      </c>
      <c r="K25" s="44" t="s">
        <v>254</v>
      </c>
      <c r="L25" s="78" t="b">
        <f t="shared" si="0"/>
        <v>1</v>
      </c>
      <c r="O25" s="72" t="s">
        <v>357</v>
      </c>
      <c r="P25" s="47">
        <f t="shared" si="1"/>
        <v>12247.49</v>
      </c>
      <c r="Q25" s="47">
        <f t="shared" si="2"/>
        <v>9180</v>
      </c>
      <c r="R25" s="74"/>
    </row>
    <row r="26" spans="1:18" ht="12" x14ac:dyDescent="0.2">
      <c r="A26" s="44"/>
      <c r="B26" s="44"/>
      <c r="C26" s="44" t="s">
        <v>256</v>
      </c>
      <c r="D26" s="47">
        <v>211.13</v>
      </c>
      <c r="E26" s="48"/>
      <c r="F26" s="47">
        <v>540</v>
      </c>
      <c r="G26" s="48"/>
      <c r="H26" s="47">
        <f t="shared" si="5"/>
        <v>-328.87</v>
      </c>
      <c r="I26" s="48"/>
      <c r="J26" s="81">
        <f t="shared" si="6"/>
        <v>0.39097999999999999</v>
      </c>
      <c r="K26" s="44" t="s">
        <v>256</v>
      </c>
      <c r="L26" s="78" t="b">
        <f t="shared" si="0"/>
        <v>1</v>
      </c>
      <c r="O26" s="72" t="s">
        <v>359</v>
      </c>
      <c r="P26" s="47">
        <f t="shared" si="1"/>
        <v>211.13</v>
      </c>
      <c r="Q26" s="47">
        <f t="shared" si="2"/>
        <v>540</v>
      </c>
      <c r="R26" s="74"/>
    </row>
    <row r="27" spans="1:18" ht="12" x14ac:dyDescent="0.2">
      <c r="A27" s="44"/>
      <c r="B27" s="44"/>
      <c r="C27" s="44" t="s">
        <v>257</v>
      </c>
      <c r="D27" s="47">
        <v>2899.56</v>
      </c>
      <c r="E27" s="48"/>
      <c r="F27" s="47">
        <v>3240</v>
      </c>
      <c r="G27" s="48"/>
      <c r="H27" s="47">
        <f t="shared" si="5"/>
        <v>-340.44</v>
      </c>
      <c r="I27" s="48"/>
      <c r="J27" s="81">
        <f t="shared" si="6"/>
        <v>0.89493</v>
      </c>
      <c r="K27" s="44" t="s">
        <v>257</v>
      </c>
      <c r="L27" s="78" t="b">
        <f t="shared" si="0"/>
        <v>1</v>
      </c>
      <c r="O27" s="72" t="s">
        <v>360</v>
      </c>
      <c r="P27" s="47">
        <f t="shared" si="1"/>
        <v>2899.56</v>
      </c>
      <c r="Q27" s="47">
        <f t="shared" si="2"/>
        <v>3240</v>
      </c>
      <c r="R27" s="74"/>
    </row>
    <row r="28" spans="1:18" ht="12" x14ac:dyDescent="0.2">
      <c r="A28" s="44"/>
      <c r="B28" s="44"/>
      <c r="C28" s="44" t="s">
        <v>540</v>
      </c>
      <c r="D28" s="47">
        <v>1013.5</v>
      </c>
      <c r="E28" s="48"/>
      <c r="F28" s="47">
        <v>1080</v>
      </c>
      <c r="G28" s="48"/>
      <c r="H28" s="47">
        <f t="shared" si="5"/>
        <v>-66.5</v>
      </c>
      <c r="I28" s="48"/>
      <c r="J28" s="81">
        <f t="shared" si="6"/>
        <v>0.93842999999999999</v>
      </c>
      <c r="K28" s="44" t="s">
        <v>540</v>
      </c>
      <c r="L28" s="78" t="b">
        <f t="shared" si="0"/>
        <v>1</v>
      </c>
      <c r="O28" s="72" t="s">
        <v>546</v>
      </c>
      <c r="P28" s="47">
        <f t="shared" si="1"/>
        <v>1013.5</v>
      </c>
      <c r="Q28" s="47">
        <f t="shared" si="2"/>
        <v>1080</v>
      </c>
      <c r="R28" s="74"/>
    </row>
    <row r="29" spans="1:18" ht="12" x14ac:dyDescent="0.2">
      <c r="A29" s="44"/>
      <c r="B29" s="44"/>
      <c r="C29" s="44" t="s">
        <v>541</v>
      </c>
      <c r="D29" s="47">
        <v>583.5</v>
      </c>
      <c r="E29" s="48"/>
      <c r="F29" s="47">
        <v>540</v>
      </c>
      <c r="G29" s="48"/>
      <c r="H29" s="47">
        <f t="shared" si="5"/>
        <v>43.5</v>
      </c>
      <c r="I29" s="48"/>
      <c r="J29" s="81">
        <f t="shared" si="6"/>
        <v>1.08056</v>
      </c>
      <c r="K29" s="44" t="s">
        <v>541</v>
      </c>
      <c r="L29" s="78" t="b">
        <f t="shared" si="0"/>
        <v>1</v>
      </c>
      <c r="O29" s="72" t="s">
        <v>547</v>
      </c>
      <c r="P29" s="47">
        <f t="shared" si="1"/>
        <v>583.5</v>
      </c>
      <c r="Q29" s="47">
        <f t="shared" si="2"/>
        <v>540</v>
      </c>
      <c r="R29" s="74"/>
    </row>
    <row r="30" spans="1:18" ht="12.75" thickBot="1" x14ac:dyDescent="0.25">
      <c r="A30" s="44"/>
      <c r="B30" s="44"/>
      <c r="C30" s="44" t="s">
        <v>542</v>
      </c>
      <c r="D30" s="49">
        <v>238</v>
      </c>
      <c r="E30" s="48"/>
      <c r="F30" s="49">
        <v>540</v>
      </c>
      <c r="G30" s="48"/>
      <c r="H30" s="47">
        <f t="shared" si="5"/>
        <v>-302</v>
      </c>
      <c r="I30" s="48"/>
      <c r="J30" s="81">
        <f t="shared" si="6"/>
        <v>0.44074000000000002</v>
      </c>
      <c r="K30" s="44" t="s">
        <v>542</v>
      </c>
      <c r="L30" s="78" t="b">
        <f t="shared" si="0"/>
        <v>1</v>
      </c>
      <c r="O30" s="72" t="s">
        <v>548</v>
      </c>
      <c r="P30" s="47">
        <f t="shared" si="1"/>
        <v>238</v>
      </c>
      <c r="Q30" s="47">
        <f t="shared" si="2"/>
        <v>540</v>
      </c>
      <c r="R30" s="74"/>
    </row>
    <row r="31" spans="1:18" ht="12" x14ac:dyDescent="0.2">
      <c r="A31" s="44"/>
      <c r="B31" s="44"/>
      <c r="C31" s="44" t="s">
        <v>255</v>
      </c>
      <c r="D31" s="47">
        <v>0</v>
      </c>
      <c r="E31" s="47"/>
      <c r="F31" s="113">
        <v>0</v>
      </c>
      <c r="G31" s="48"/>
      <c r="H31" s="47">
        <f>ROUND((D31-F31),5)</f>
        <v>0</v>
      </c>
      <c r="I31" s="48"/>
      <c r="J31" s="81">
        <f>ROUND(IF(F31=0, IF(D31=0, 0, 1), D31/F31),5)</f>
        <v>0</v>
      </c>
      <c r="K31" s="44" t="s">
        <v>255</v>
      </c>
      <c r="L31" s="78" t="b">
        <f>K31=C31</f>
        <v>1</v>
      </c>
      <c r="O31" s="72" t="s">
        <v>358</v>
      </c>
      <c r="P31" s="47">
        <f>+D31</f>
        <v>0</v>
      </c>
      <c r="Q31" s="47">
        <f>+F31</f>
        <v>0</v>
      </c>
      <c r="R31" s="74"/>
    </row>
    <row r="32" spans="1:18" ht="12.75" thickBot="1" x14ac:dyDescent="0.25">
      <c r="A32" s="44"/>
      <c r="B32" s="44"/>
      <c r="C32" s="44" t="s">
        <v>258</v>
      </c>
      <c r="D32" s="49">
        <v>0</v>
      </c>
      <c r="E32" s="49"/>
      <c r="F32" s="49">
        <v>0</v>
      </c>
      <c r="G32" s="48"/>
      <c r="H32" s="49">
        <f t="shared" si="5"/>
        <v>0</v>
      </c>
      <c r="I32" s="48"/>
      <c r="J32" s="82">
        <f t="shared" si="6"/>
        <v>0</v>
      </c>
      <c r="K32" s="44" t="s">
        <v>258</v>
      </c>
      <c r="L32" s="78" t="b">
        <f t="shared" si="0"/>
        <v>1</v>
      </c>
      <c r="O32" s="72" t="s">
        <v>436</v>
      </c>
      <c r="P32" s="47">
        <f t="shared" si="1"/>
        <v>0</v>
      </c>
      <c r="Q32" s="47">
        <f t="shared" si="2"/>
        <v>0</v>
      </c>
      <c r="R32" s="74"/>
    </row>
    <row r="33" spans="1:18" ht="12" x14ac:dyDescent="0.2">
      <c r="A33" s="44"/>
      <c r="B33" s="44" t="s">
        <v>259</v>
      </c>
      <c r="C33" s="44"/>
      <c r="D33" s="47">
        <f>ROUND(SUM(D24:D32),5)</f>
        <v>17193.18</v>
      </c>
      <c r="E33" s="47"/>
      <c r="F33" s="47">
        <f>ROUND(SUM(F24:F32),5)</f>
        <v>15120</v>
      </c>
      <c r="G33" s="48"/>
      <c r="H33" s="47">
        <f t="shared" si="5"/>
        <v>2073.1799999999998</v>
      </c>
      <c r="I33" s="48"/>
      <c r="J33" s="81">
        <f>ROUND(IF(F33=0, IF(D33=0, 0, 1), D33/F33),5)</f>
        <v>1.1371199999999999</v>
      </c>
      <c r="K33" s="44"/>
      <c r="L33" s="78" t="b">
        <f t="shared" si="0"/>
        <v>1</v>
      </c>
      <c r="O33" s="72"/>
      <c r="P33" s="47">
        <f t="shared" si="1"/>
        <v>17193.18</v>
      </c>
      <c r="Q33" s="47">
        <f t="shared" si="2"/>
        <v>15120</v>
      </c>
      <c r="R33" s="74"/>
    </row>
    <row r="34" spans="1:18" ht="12" x14ac:dyDescent="0.2">
      <c r="A34" s="44"/>
      <c r="B34" s="44" t="s">
        <v>260</v>
      </c>
      <c r="C34" s="44"/>
      <c r="D34" s="47"/>
      <c r="E34" s="47"/>
      <c r="F34" s="47"/>
      <c r="G34" s="48"/>
      <c r="H34" s="47"/>
      <c r="I34" s="48"/>
      <c r="J34" s="81"/>
      <c r="K34" s="44"/>
      <c r="L34" s="78" t="b">
        <f t="shared" si="0"/>
        <v>1</v>
      </c>
      <c r="O34" s="72"/>
      <c r="P34" s="47">
        <f t="shared" si="1"/>
        <v>0</v>
      </c>
      <c r="Q34" s="47">
        <f t="shared" si="2"/>
        <v>0</v>
      </c>
      <c r="R34" s="74"/>
    </row>
    <row r="35" spans="1:18" ht="12" x14ac:dyDescent="0.2">
      <c r="A35" s="44"/>
      <c r="B35" s="44"/>
      <c r="C35" s="44" t="s">
        <v>642</v>
      </c>
      <c r="D35" s="47">
        <v>0</v>
      </c>
      <c r="E35" s="47"/>
      <c r="F35" s="47">
        <v>0</v>
      </c>
      <c r="G35" s="48"/>
      <c r="H35" s="47">
        <f t="shared" si="5"/>
        <v>0</v>
      </c>
      <c r="I35" s="48"/>
      <c r="J35" s="81">
        <f t="shared" si="6"/>
        <v>0</v>
      </c>
      <c r="K35" s="44" t="s">
        <v>642</v>
      </c>
      <c r="L35" s="78" t="b">
        <f t="shared" si="0"/>
        <v>1</v>
      </c>
      <c r="O35" s="72" t="s">
        <v>646</v>
      </c>
      <c r="P35" s="47">
        <f>+D35</f>
        <v>0</v>
      </c>
      <c r="Q35" s="47">
        <f t="shared" si="2"/>
        <v>0</v>
      </c>
      <c r="R35" s="74"/>
    </row>
    <row r="36" spans="1:18" ht="12" x14ac:dyDescent="0.2">
      <c r="A36" s="44"/>
      <c r="B36" s="44"/>
      <c r="C36" s="44" t="s">
        <v>261</v>
      </c>
      <c r="D36" s="47">
        <v>0</v>
      </c>
      <c r="E36" s="48"/>
      <c r="F36" s="47">
        <v>150</v>
      </c>
      <c r="G36" s="48"/>
      <c r="H36" s="47">
        <f t="shared" si="5"/>
        <v>-150</v>
      </c>
      <c r="I36" s="48"/>
      <c r="J36" s="81">
        <f t="shared" si="6"/>
        <v>0</v>
      </c>
      <c r="K36" s="44" t="s">
        <v>261</v>
      </c>
      <c r="L36" s="78" t="b">
        <f t="shared" ref="L36" si="7">K36=C36</f>
        <v>1</v>
      </c>
      <c r="O36" s="72" t="s">
        <v>361</v>
      </c>
      <c r="P36" s="47">
        <f t="shared" si="1"/>
        <v>0</v>
      </c>
      <c r="Q36" s="47">
        <f t="shared" si="2"/>
        <v>150</v>
      </c>
      <c r="R36" s="74"/>
    </row>
    <row r="37" spans="1:18" ht="12" x14ac:dyDescent="0.2">
      <c r="A37" s="44"/>
      <c r="B37" s="44"/>
      <c r="C37" s="44" t="s">
        <v>262</v>
      </c>
      <c r="D37" s="47">
        <v>1660</v>
      </c>
      <c r="E37" s="48"/>
      <c r="F37" s="47"/>
      <c r="G37" s="48"/>
      <c r="H37" s="47">
        <f t="shared" si="5"/>
        <v>1660</v>
      </c>
      <c r="I37" s="48"/>
      <c r="J37" s="81">
        <f t="shared" si="6"/>
        <v>1</v>
      </c>
      <c r="K37" s="44" t="s">
        <v>262</v>
      </c>
      <c r="L37" s="78" t="b">
        <f t="shared" ref="L37" si="8">K37=C37</f>
        <v>1</v>
      </c>
      <c r="O37" s="72" t="s">
        <v>362</v>
      </c>
      <c r="P37" s="47">
        <f t="shared" si="1"/>
        <v>1660</v>
      </c>
      <c r="Q37" s="47">
        <f t="shared" si="2"/>
        <v>0</v>
      </c>
      <c r="R37" s="74"/>
    </row>
    <row r="38" spans="1:18" ht="12" x14ac:dyDescent="0.2">
      <c r="A38" s="44"/>
      <c r="B38" s="44"/>
      <c r="C38" s="44" t="s">
        <v>595</v>
      </c>
      <c r="D38" s="47">
        <v>0</v>
      </c>
      <c r="E38" s="48"/>
      <c r="F38" s="47"/>
      <c r="G38" s="48"/>
      <c r="H38" s="47">
        <f t="shared" si="5"/>
        <v>0</v>
      </c>
      <c r="I38" s="48"/>
      <c r="J38" s="81">
        <f t="shared" si="6"/>
        <v>0</v>
      </c>
      <c r="K38" s="44" t="s">
        <v>595</v>
      </c>
      <c r="L38" s="78" t="b">
        <f t="shared" ref="L38" si="9">K38=C38</f>
        <v>1</v>
      </c>
      <c r="O38" s="72" t="s">
        <v>599</v>
      </c>
      <c r="P38" s="47">
        <f t="shared" si="1"/>
        <v>0</v>
      </c>
      <c r="Q38" s="47">
        <f t="shared" si="2"/>
        <v>0</v>
      </c>
      <c r="R38" s="74"/>
    </row>
    <row r="39" spans="1:18" ht="12.75" thickBot="1" x14ac:dyDescent="0.25">
      <c r="A39" s="44"/>
      <c r="B39" s="44"/>
      <c r="C39" s="44" t="s">
        <v>263</v>
      </c>
      <c r="D39" s="49">
        <v>0</v>
      </c>
      <c r="E39" s="48"/>
      <c r="F39" s="49">
        <v>100</v>
      </c>
      <c r="G39" s="48"/>
      <c r="H39" s="47">
        <f t="shared" si="5"/>
        <v>-100</v>
      </c>
      <c r="I39" s="48"/>
      <c r="J39" s="81">
        <f t="shared" si="6"/>
        <v>0</v>
      </c>
      <c r="K39" s="44" t="s">
        <v>263</v>
      </c>
      <c r="L39" s="78" t="b">
        <f t="shared" ref="L39" si="10">K39=C39</f>
        <v>1</v>
      </c>
      <c r="O39" s="72" t="s">
        <v>363</v>
      </c>
      <c r="P39" s="47">
        <f t="shared" si="1"/>
        <v>0</v>
      </c>
      <c r="Q39" s="47">
        <f t="shared" si="2"/>
        <v>100</v>
      </c>
      <c r="R39" s="74"/>
    </row>
    <row r="40" spans="1:18" ht="12.75" thickBot="1" x14ac:dyDescent="0.25">
      <c r="A40" s="44"/>
      <c r="B40" s="44" t="s">
        <v>265</v>
      </c>
      <c r="C40" s="44" t="s">
        <v>264</v>
      </c>
      <c r="D40" s="49">
        <v>0</v>
      </c>
      <c r="E40" s="49"/>
      <c r="F40" s="49">
        <v>0</v>
      </c>
      <c r="G40" s="48"/>
      <c r="H40" s="49">
        <f t="shared" si="5"/>
        <v>0</v>
      </c>
      <c r="I40" s="98"/>
      <c r="J40" s="82">
        <f t="shared" si="6"/>
        <v>0</v>
      </c>
      <c r="K40" s="44" t="s">
        <v>264</v>
      </c>
      <c r="L40" s="78" t="b">
        <f t="shared" ref="L40" si="11">K40=C40</f>
        <v>1</v>
      </c>
      <c r="O40" s="72" t="s">
        <v>437</v>
      </c>
      <c r="P40" s="47">
        <f t="shared" si="1"/>
        <v>0</v>
      </c>
      <c r="Q40" s="47">
        <f t="shared" si="2"/>
        <v>0</v>
      </c>
      <c r="R40" s="74"/>
    </row>
    <row r="41" spans="1:18" ht="12" x14ac:dyDescent="0.2">
      <c r="A41" s="44"/>
      <c r="B41" s="44" t="s">
        <v>266</v>
      </c>
      <c r="C41" s="44"/>
      <c r="D41" s="47">
        <f>ROUND(SUM(D34:D40),5)</f>
        <v>1660</v>
      </c>
      <c r="E41" s="47"/>
      <c r="F41" s="47">
        <f>ROUND(SUM(F34:F40),5)</f>
        <v>250</v>
      </c>
      <c r="G41" s="47"/>
      <c r="H41" s="47">
        <f t="shared" ref="H41" si="12">ROUND(SUM(H34:H40),5)</f>
        <v>1410</v>
      </c>
      <c r="I41" s="47"/>
      <c r="J41" s="81">
        <f>ROUND(IF(F41=0, IF(D41=0, 0, 1), D41/F41),5)</f>
        <v>6.64</v>
      </c>
      <c r="K41" s="44"/>
      <c r="L41" s="78" t="b">
        <f t="shared" ref="L41" si="13">K41=C41</f>
        <v>1</v>
      </c>
      <c r="O41" s="72"/>
      <c r="P41" s="47">
        <f t="shared" si="1"/>
        <v>1660</v>
      </c>
      <c r="Q41" s="47">
        <f t="shared" si="2"/>
        <v>250</v>
      </c>
      <c r="R41" s="74"/>
    </row>
    <row r="42" spans="1:18" ht="12" x14ac:dyDescent="0.2">
      <c r="A42" s="44"/>
      <c r="B42" s="44"/>
      <c r="C42" s="44"/>
      <c r="D42" s="47"/>
      <c r="E42" s="47"/>
      <c r="F42" s="47"/>
      <c r="G42" s="48"/>
      <c r="H42" s="47"/>
      <c r="I42" s="48"/>
      <c r="J42" s="81"/>
      <c r="K42" s="44"/>
      <c r="L42" s="78" t="b">
        <f t="shared" ref="L42" si="14">K42=C42</f>
        <v>1</v>
      </c>
      <c r="O42" s="72"/>
      <c r="P42" s="47">
        <f t="shared" si="1"/>
        <v>0</v>
      </c>
      <c r="Q42" s="47">
        <f t="shared" si="2"/>
        <v>0</v>
      </c>
      <c r="R42" s="74"/>
    </row>
    <row r="43" spans="1:18" ht="12" x14ac:dyDescent="0.2">
      <c r="A43" s="44"/>
      <c r="B43" s="44"/>
      <c r="C43" s="44" t="s">
        <v>267</v>
      </c>
      <c r="D43" s="47">
        <v>82315.600000000006</v>
      </c>
      <c r="E43" s="48"/>
      <c r="F43" s="47">
        <v>103000</v>
      </c>
      <c r="G43" s="48"/>
      <c r="H43" s="47">
        <f>ROUND((D43-F43),5)</f>
        <v>-20684.400000000001</v>
      </c>
      <c r="I43" s="48"/>
      <c r="J43" s="81">
        <f>ROUND(IF(F43=0, IF(D43=0, 0, 1), D43/F43),5)</f>
        <v>0.79918</v>
      </c>
      <c r="K43" s="44" t="s">
        <v>267</v>
      </c>
      <c r="L43" s="78" t="b">
        <f t="shared" ref="L43" si="15">K43=C43</f>
        <v>1</v>
      </c>
      <c r="O43" s="72" t="s">
        <v>364</v>
      </c>
      <c r="P43" s="47">
        <f t="shared" si="1"/>
        <v>82315.600000000006</v>
      </c>
      <c r="Q43" s="47">
        <f t="shared" si="2"/>
        <v>103000</v>
      </c>
      <c r="R43" s="74"/>
    </row>
    <row r="44" spans="1:18" ht="12" x14ac:dyDescent="0.2">
      <c r="A44" s="44"/>
      <c r="B44" s="44"/>
      <c r="C44" s="44" t="s">
        <v>268</v>
      </c>
      <c r="D44" s="47">
        <v>9516</v>
      </c>
      <c r="E44" s="48"/>
      <c r="F44" s="47">
        <v>13000</v>
      </c>
      <c r="G44" s="48"/>
      <c r="H44" s="47">
        <f>ROUND((D44-F44),5)</f>
        <v>-3484</v>
      </c>
      <c r="I44" s="48"/>
      <c r="J44" s="81">
        <f>ROUND(IF(F44=0, IF(D44=0, 0, 1), D44/F44),5)</f>
        <v>0.73199999999999998</v>
      </c>
      <c r="K44" s="44" t="s">
        <v>268</v>
      </c>
      <c r="L44" s="78" t="b">
        <f t="shared" ref="L44" si="16">K44=C44</f>
        <v>1</v>
      </c>
      <c r="O44" s="72" t="s">
        <v>365</v>
      </c>
      <c r="P44" s="47">
        <f t="shared" si="1"/>
        <v>9516</v>
      </c>
      <c r="Q44" s="47">
        <f t="shared" si="2"/>
        <v>13000</v>
      </c>
      <c r="R44" s="74"/>
    </row>
    <row r="45" spans="1:18" ht="12" x14ac:dyDescent="0.2">
      <c r="A45" s="44"/>
      <c r="B45" s="44"/>
      <c r="C45" s="44" t="s">
        <v>269</v>
      </c>
      <c r="D45" s="47">
        <v>35068.51</v>
      </c>
      <c r="E45" s="48"/>
      <c r="F45" s="47">
        <v>45000</v>
      </c>
      <c r="G45" s="48"/>
      <c r="H45" s="47">
        <f>ROUND((D45-F45),5)</f>
        <v>-9931.49</v>
      </c>
      <c r="I45" s="48"/>
      <c r="J45" s="81">
        <f>ROUND(IF(F45=0, IF(D45=0, 0, 1), D45/F45),5)</f>
        <v>0.77929999999999999</v>
      </c>
      <c r="K45" s="44" t="s">
        <v>269</v>
      </c>
      <c r="L45" s="78" t="b">
        <f t="shared" ref="L45" si="17">K45=C45</f>
        <v>1</v>
      </c>
      <c r="O45" s="72" t="s">
        <v>366</v>
      </c>
      <c r="P45" s="47">
        <f t="shared" si="1"/>
        <v>35068.51</v>
      </c>
      <c r="Q45" s="47">
        <f t="shared" si="2"/>
        <v>45000</v>
      </c>
      <c r="R45" s="74"/>
    </row>
    <row r="46" spans="1:18" ht="12" x14ac:dyDescent="0.2">
      <c r="A46" s="44"/>
      <c r="B46" s="44"/>
      <c r="C46" s="44" t="s">
        <v>270</v>
      </c>
      <c r="D46" s="47">
        <v>8707.5</v>
      </c>
      <c r="E46" s="48"/>
      <c r="F46" s="47">
        <v>9000</v>
      </c>
      <c r="G46" s="48"/>
      <c r="H46" s="47">
        <f>ROUND((D46-F46),5)</f>
        <v>-292.5</v>
      </c>
      <c r="I46" s="48"/>
      <c r="J46" s="81">
        <f>ROUND(IF(F46=0, IF(D46=0, 0, 1), D46/F46),5)</f>
        <v>0.96750000000000003</v>
      </c>
      <c r="K46" s="44" t="s">
        <v>270</v>
      </c>
      <c r="L46" s="78" t="b">
        <f t="shared" ref="L46" si="18">K46=C46</f>
        <v>1</v>
      </c>
      <c r="O46" s="72" t="s">
        <v>367</v>
      </c>
      <c r="P46" s="47">
        <f t="shared" si="1"/>
        <v>8707.5</v>
      </c>
      <c r="Q46" s="47">
        <f t="shared" si="2"/>
        <v>9000</v>
      </c>
      <c r="R46" s="74"/>
    </row>
    <row r="47" spans="1:18" ht="12" x14ac:dyDescent="0.2">
      <c r="A47" s="44"/>
      <c r="B47" s="44"/>
      <c r="C47" s="44" t="s">
        <v>271</v>
      </c>
      <c r="D47" s="50">
        <v>3249.95</v>
      </c>
      <c r="E47" s="48"/>
      <c r="F47" s="50">
        <v>4000</v>
      </c>
      <c r="G47" s="48"/>
      <c r="H47" s="47">
        <f>ROUND((D47-F47),5)</f>
        <v>-750.05</v>
      </c>
      <c r="I47" s="48"/>
      <c r="J47" s="81">
        <f>ROUND(IF(F47=0, IF(D47=0, 0, 1), D47/F47),5)</f>
        <v>0.81249000000000005</v>
      </c>
      <c r="K47" s="44" t="s">
        <v>271</v>
      </c>
      <c r="L47" s="78" t="b">
        <f t="shared" ref="L47" si="19">K47=C47</f>
        <v>1</v>
      </c>
      <c r="O47" s="72" t="s">
        <v>368</v>
      </c>
      <c r="P47" s="47">
        <f t="shared" si="1"/>
        <v>3249.95</v>
      </c>
      <c r="Q47" s="47">
        <f t="shared" si="2"/>
        <v>4000</v>
      </c>
      <c r="R47" s="74"/>
    </row>
    <row r="48" spans="1:18" ht="12" x14ac:dyDescent="0.2">
      <c r="A48" s="44"/>
      <c r="B48" s="44"/>
      <c r="C48" s="44" t="s">
        <v>272</v>
      </c>
      <c r="D48" s="50">
        <v>0</v>
      </c>
      <c r="E48" s="50"/>
      <c r="F48" s="50">
        <v>0</v>
      </c>
      <c r="G48" s="48"/>
      <c r="H48" s="47">
        <f t="shared" ref="H48:H49" si="20">ROUND((D48-F48),5)</f>
        <v>0</v>
      </c>
      <c r="I48" s="48"/>
      <c r="J48" s="81">
        <f t="shared" ref="J48:J49" si="21">ROUND(IF(F48=0, IF(D48=0, 0, 1), D48/F48),5)</f>
        <v>0</v>
      </c>
      <c r="K48" s="44" t="s">
        <v>272</v>
      </c>
      <c r="L48" s="78" t="b">
        <f t="shared" ref="L48" si="22">K48=C48</f>
        <v>1</v>
      </c>
      <c r="O48" s="72" t="s">
        <v>369</v>
      </c>
      <c r="P48" s="47">
        <f t="shared" si="1"/>
        <v>0</v>
      </c>
      <c r="Q48" s="47">
        <f t="shared" si="2"/>
        <v>0</v>
      </c>
      <c r="R48" s="74"/>
    </row>
    <row r="49" spans="1:18" ht="12.75" thickBot="1" x14ac:dyDescent="0.25">
      <c r="A49" s="44"/>
      <c r="B49" s="44" t="s">
        <v>274</v>
      </c>
      <c r="C49" s="44" t="s">
        <v>273</v>
      </c>
      <c r="D49" s="50">
        <v>0</v>
      </c>
      <c r="E49" s="50"/>
      <c r="F49" s="50">
        <v>0</v>
      </c>
      <c r="G49" s="48"/>
      <c r="H49" s="47">
        <f t="shared" si="20"/>
        <v>0</v>
      </c>
      <c r="I49" s="48"/>
      <c r="J49" s="81">
        <f t="shared" si="21"/>
        <v>0</v>
      </c>
      <c r="K49" s="44" t="s">
        <v>273</v>
      </c>
      <c r="L49" s="78" t="b">
        <f t="shared" ref="L49" si="23">K49=C49</f>
        <v>1</v>
      </c>
      <c r="O49" s="72" t="s">
        <v>438</v>
      </c>
      <c r="P49" s="47">
        <f t="shared" si="1"/>
        <v>0</v>
      </c>
      <c r="Q49" s="47">
        <f t="shared" si="2"/>
        <v>0</v>
      </c>
      <c r="R49" s="74"/>
    </row>
    <row r="50" spans="1:18" ht="12.75" thickBot="1" x14ac:dyDescent="0.25">
      <c r="A50" s="71"/>
      <c r="B50" s="44"/>
      <c r="C50" s="44"/>
      <c r="D50" s="51">
        <f>ROUND(SUM(D42:D49),5)</f>
        <v>138857.56</v>
      </c>
      <c r="E50" s="51"/>
      <c r="F50" s="51">
        <f>ROUND(SUM(F42:F49),5)</f>
        <v>174000</v>
      </c>
      <c r="G50" s="48"/>
      <c r="H50" s="51">
        <f>ROUND((D50-F50),5)</f>
        <v>-35142.44</v>
      </c>
      <c r="I50" s="48"/>
      <c r="J50" s="84">
        <f>ROUND(IF(F50=0, IF(D50=0, 0, 1), D50/F50),5)</f>
        <v>0.79803000000000002</v>
      </c>
      <c r="K50" s="44"/>
      <c r="L50" s="78" t="b">
        <f t="shared" ref="L50" si="24">K50=C50</f>
        <v>1</v>
      </c>
      <c r="O50" s="72"/>
      <c r="P50" s="47">
        <f t="shared" si="1"/>
        <v>138857.56</v>
      </c>
      <c r="Q50" s="47">
        <f t="shared" si="2"/>
        <v>174000</v>
      </c>
      <c r="R50" s="74"/>
    </row>
    <row r="51" spans="1:18" ht="12" x14ac:dyDescent="0.2">
      <c r="A51" s="44" t="s">
        <v>28</v>
      </c>
      <c r="B51" s="44"/>
      <c r="C51" s="44"/>
      <c r="D51" s="47">
        <f>ROUND(D23+D33+D41+D50,5)</f>
        <v>595789.01</v>
      </c>
      <c r="E51" s="47"/>
      <c r="F51" s="47">
        <f>ROUND(F3+F23+F33+F41+F50,5)</f>
        <v>634941</v>
      </c>
      <c r="G51" s="48"/>
      <c r="H51" s="47">
        <f>ROUND((D51-F51),5)</f>
        <v>-39151.99</v>
      </c>
      <c r="I51" s="48"/>
      <c r="J51" s="81">
        <f>ROUND(IF(F51=0, IF(D51=0, 0, 1), D51/F51),5)</f>
        <v>0.93833999999999995</v>
      </c>
      <c r="K51" s="44"/>
      <c r="L51" s="78" t="b">
        <f t="shared" ref="L51" si="25">K51=C51</f>
        <v>1</v>
      </c>
      <c r="O51" s="72"/>
      <c r="P51" s="47">
        <f t="shared" si="1"/>
        <v>595789.01</v>
      </c>
      <c r="Q51" s="47">
        <f t="shared" si="2"/>
        <v>634941</v>
      </c>
      <c r="R51" s="74"/>
    </row>
    <row r="52" spans="1:18" ht="12" x14ac:dyDescent="0.2">
      <c r="A52" s="44" t="s">
        <v>562</v>
      </c>
      <c r="B52" s="44" t="s">
        <v>629</v>
      </c>
      <c r="C52" s="44"/>
      <c r="D52" s="47"/>
      <c r="E52" s="47"/>
      <c r="F52" s="47"/>
      <c r="G52" s="48"/>
      <c r="H52" s="47"/>
      <c r="I52" s="48"/>
      <c r="J52" s="81"/>
      <c r="K52" s="44"/>
      <c r="L52" s="78" t="b">
        <f t="shared" ref="L52" si="26">K52=C52</f>
        <v>1</v>
      </c>
      <c r="O52" s="72"/>
      <c r="P52" s="47">
        <f t="shared" si="1"/>
        <v>0</v>
      </c>
      <c r="Q52" s="47">
        <f t="shared" si="2"/>
        <v>0</v>
      </c>
      <c r="R52" s="74"/>
    </row>
    <row r="53" spans="1:18" ht="12" x14ac:dyDescent="0.2">
      <c r="A53" s="44"/>
      <c r="B53" s="44" t="s">
        <v>275</v>
      </c>
      <c r="C53" s="44"/>
      <c r="D53" s="47">
        <v>0</v>
      </c>
      <c r="E53" s="47"/>
      <c r="F53" s="47"/>
      <c r="G53" s="48"/>
      <c r="H53" s="47"/>
      <c r="I53" s="48"/>
      <c r="J53" s="81"/>
      <c r="K53" s="44"/>
      <c r="L53" s="78" t="b">
        <f t="shared" ref="L53" si="27">K53=C53</f>
        <v>1</v>
      </c>
      <c r="O53" s="72"/>
      <c r="P53" s="47">
        <f t="shared" si="1"/>
        <v>0</v>
      </c>
      <c r="Q53" s="47">
        <f t="shared" si="2"/>
        <v>0</v>
      </c>
      <c r="R53" s="74"/>
    </row>
    <row r="54" spans="1:18" ht="12" x14ac:dyDescent="0.2">
      <c r="A54" s="44"/>
      <c r="B54" s="44"/>
      <c r="C54" s="44"/>
      <c r="D54" s="47"/>
      <c r="E54" s="47"/>
      <c r="F54" s="47"/>
      <c r="G54" s="48"/>
      <c r="H54" s="47"/>
      <c r="I54" s="48"/>
      <c r="J54" s="81"/>
      <c r="K54" s="44"/>
      <c r="L54" s="78" t="b">
        <f t="shared" ref="L54" si="28">K54=C54</f>
        <v>1</v>
      </c>
      <c r="O54" s="72"/>
      <c r="P54" s="47">
        <f t="shared" si="1"/>
        <v>0</v>
      </c>
      <c r="Q54" s="47">
        <f t="shared" si="2"/>
        <v>0</v>
      </c>
      <c r="R54" s="74"/>
    </row>
    <row r="55" spans="1:18" ht="12" x14ac:dyDescent="0.2">
      <c r="A55" s="44"/>
      <c r="B55" s="44"/>
      <c r="C55" s="44" t="s">
        <v>276</v>
      </c>
      <c r="D55" s="47">
        <v>4669.1000000000004</v>
      </c>
      <c r="E55" s="48"/>
      <c r="F55" s="47">
        <v>3990</v>
      </c>
      <c r="G55" s="48"/>
      <c r="H55" s="47">
        <f t="shared" ref="H55:H61" si="29">ROUND((D55-F55),5)</f>
        <v>679.1</v>
      </c>
      <c r="I55" s="48"/>
      <c r="J55" s="81">
        <f t="shared" ref="J55:J61" si="30">ROUND(IF(F55=0, IF(D55=0, 0, 1), D55/F55),5)</f>
        <v>1.1701999999999999</v>
      </c>
      <c r="K55" s="44" t="s">
        <v>276</v>
      </c>
      <c r="L55" s="78" t="b">
        <f t="shared" ref="L55" si="31">K55=C55</f>
        <v>1</v>
      </c>
      <c r="O55" s="72" t="s">
        <v>370</v>
      </c>
      <c r="P55" s="47">
        <f t="shared" si="1"/>
        <v>4669.1000000000004</v>
      </c>
      <c r="Q55" s="47">
        <f t="shared" si="2"/>
        <v>3990</v>
      </c>
      <c r="R55" s="74"/>
    </row>
    <row r="56" spans="1:18" ht="12" x14ac:dyDescent="0.2">
      <c r="A56" s="44"/>
      <c r="B56" s="44"/>
      <c r="C56" s="44" t="s">
        <v>278</v>
      </c>
      <c r="D56" s="47">
        <v>43.77</v>
      </c>
      <c r="E56" s="48"/>
      <c r="F56" s="47">
        <v>235</v>
      </c>
      <c r="G56" s="48"/>
      <c r="H56" s="47">
        <f t="shared" si="29"/>
        <v>-191.23</v>
      </c>
      <c r="I56" s="48"/>
      <c r="J56" s="81">
        <f t="shared" si="30"/>
        <v>0.18626000000000001</v>
      </c>
      <c r="K56" s="44" t="s">
        <v>278</v>
      </c>
      <c r="L56" s="78" t="b">
        <f t="shared" ref="L56" si="32">K56=C56</f>
        <v>1</v>
      </c>
      <c r="O56" s="72" t="s">
        <v>372</v>
      </c>
      <c r="P56" s="47">
        <f t="shared" si="1"/>
        <v>43.77</v>
      </c>
      <c r="Q56" s="47">
        <f t="shared" si="2"/>
        <v>235</v>
      </c>
      <c r="R56" s="74"/>
    </row>
    <row r="57" spans="1:18" ht="12" x14ac:dyDescent="0.2">
      <c r="A57" s="44"/>
      <c r="B57" s="44"/>
      <c r="C57" s="44" t="s">
        <v>279</v>
      </c>
      <c r="D57" s="47">
        <v>710.66</v>
      </c>
      <c r="E57" s="48"/>
      <c r="F57" s="47">
        <v>1408</v>
      </c>
      <c r="G57" s="48"/>
      <c r="H57" s="47">
        <f t="shared" si="29"/>
        <v>-697.34</v>
      </c>
      <c r="I57" s="48"/>
      <c r="J57" s="81">
        <f t="shared" si="30"/>
        <v>0.50473000000000001</v>
      </c>
      <c r="K57" s="44" t="s">
        <v>279</v>
      </c>
      <c r="L57" s="78" t="b">
        <f t="shared" ref="L57" si="33">K57=C57</f>
        <v>1</v>
      </c>
      <c r="O57" s="72" t="s">
        <v>373</v>
      </c>
      <c r="P57" s="47">
        <f t="shared" si="1"/>
        <v>710.66</v>
      </c>
      <c r="Q57" s="47">
        <f t="shared" si="2"/>
        <v>1408</v>
      </c>
      <c r="R57" s="74"/>
    </row>
    <row r="58" spans="1:18" ht="12" x14ac:dyDescent="0.2">
      <c r="A58" s="44"/>
      <c r="B58" s="44"/>
      <c r="C58" s="44" t="s">
        <v>543</v>
      </c>
      <c r="D58" s="47">
        <v>438.81</v>
      </c>
      <c r="E58" s="48"/>
      <c r="F58" s="47">
        <v>469</v>
      </c>
      <c r="G58" s="48"/>
      <c r="H58" s="47">
        <f t="shared" si="29"/>
        <v>-30.19</v>
      </c>
      <c r="I58" s="48"/>
      <c r="J58" s="81">
        <f t="shared" si="30"/>
        <v>0.93562999999999996</v>
      </c>
      <c r="K58" s="44" t="s">
        <v>543</v>
      </c>
      <c r="L58" s="78" t="b">
        <f t="shared" ref="L58" si="34">K58=C58</f>
        <v>1</v>
      </c>
      <c r="O58" s="72" t="s">
        <v>549</v>
      </c>
      <c r="P58" s="47">
        <f t="shared" si="1"/>
        <v>438.81</v>
      </c>
      <c r="Q58" s="47">
        <f t="shared" si="2"/>
        <v>469</v>
      </c>
      <c r="R58" s="74"/>
    </row>
    <row r="59" spans="1:18" ht="12" x14ac:dyDescent="0.2">
      <c r="A59" s="44"/>
      <c r="B59" s="44"/>
      <c r="C59" s="44" t="s">
        <v>544</v>
      </c>
      <c r="D59" s="47">
        <v>128.19999999999999</v>
      </c>
      <c r="E59" s="48"/>
      <c r="F59" s="47">
        <v>235</v>
      </c>
      <c r="G59" s="48"/>
      <c r="H59" s="47">
        <f t="shared" si="29"/>
        <v>-106.8</v>
      </c>
      <c r="I59" s="48"/>
      <c r="J59" s="81">
        <f t="shared" si="30"/>
        <v>0.54552999999999996</v>
      </c>
      <c r="K59" s="44" t="s">
        <v>544</v>
      </c>
      <c r="L59" s="78" t="b">
        <f t="shared" ref="L59" si="35">K59=C59</f>
        <v>1</v>
      </c>
      <c r="O59" s="72" t="s">
        <v>550</v>
      </c>
      <c r="P59" s="47">
        <f t="shared" si="1"/>
        <v>128.19999999999999</v>
      </c>
      <c r="Q59" s="47">
        <f t="shared" si="2"/>
        <v>235</v>
      </c>
      <c r="R59" s="74"/>
    </row>
    <row r="60" spans="1:18" ht="12" x14ac:dyDescent="0.2">
      <c r="A60" s="44"/>
      <c r="B60" s="44"/>
      <c r="C60" s="44" t="s">
        <v>545</v>
      </c>
      <c r="D60" s="47">
        <v>73.290000000000006</v>
      </c>
      <c r="E60" s="48"/>
      <c r="F60" s="47">
        <v>235</v>
      </c>
      <c r="G60" s="48"/>
      <c r="H60" s="47">
        <f t="shared" si="29"/>
        <v>-161.71</v>
      </c>
      <c r="I60" s="48"/>
      <c r="J60" s="81">
        <f t="shared" si="30"/>
        <v>0.31186999999999998</v>
      </c>
      <c r="K60" s="44" t="s">
        <v>545</v>
      </c>
      <c r="L60" s="78" t="b">
        <f t="shared" ref="L60" si="36">K60=C60</f>
        <v>1</v>
      </c>
      <c r="O60" s="72" t="s">
        <v>551</v>
      </c>
      <c r="P60" s="47">
        <f t="shared" si="1"/>
        <v>73.290000000000006</v>
      </c>
      <c r="Q60" s="47">
        <f t="shared" si="2"/>
        <v>235</v>
      </c>
      <c r="R60" s="74"/>
    </row>
    <row r="61" spans="1:18" ht="12.75" thickBot="1" x14ac:dyDescent="0.25">
      <c r="A61" s="44"/>
      <c r="B61" s="44"/>
      <c r="C61" s="44" t="s">
        <v>560</v>
      </c>
      <c r="D61" s="49">
        <v>45.37</v>
      </c>
      <c r="E61" s="48"/>
      <c r="F61" s="49">
        <v>76</v>
      </c>
      <c r="G61" s="48"/>
      <c r="H61" s="47">
        <f t="shared" si="29"/>
        <v>-30.63</v>
      </c>
      <c r="I61" s="48"/>
      <c r="J61" s="81">
        <f t="shared" si="30"/>
        <v>0.59697</v>
      </c>
      <c r="K61" s="44" t="s">
        <v>560</v>
      </c>
      <c r="L61" s="78" t="b">
        <f t="shared" ref="L61" si="37">K61=C61</f>
        <v>1</v>
      </c>
      <c r="O61" s="72" t="s">
        <v>555</v>
      </c>
      <c r="P61" s="47">
        <f t="shared" si="1"/>
        <v>45.37</v>
      </c>
      <c r="Q61" s="47">
        <f t="shared" si="2"/>
        <v>76</v>
      </c>
      <c r="R61" s="74"/>
    </row>
    <row r="62" spans="1:18" ht="12" x14ac:dyDescent="0.2">
      <c r="A62" s="44"/>
      <c r="B62" s="44"/>
      <c r="C62" s="44" t="s">
        <v>277</v>
      </c>
      <c r="D62" s="47">
        <v>0</v>
      </c>
      <c r="E62" s="47"/>
      <c r="F62" s="113">
        <v>0</v>
      </c>
      <c r="G62" s="48"/>
      <c r="H62" s="47">
        <f>ROUND((D62-F62),5)</f>
        <v>0</v>
      </c>
      <c r="I62" s="48"/>
      <c r="J62" s="81">
        <f>ROUND(IF(F62=0, IF(D62=0, 0, 1), D62/F62),5)</f>
        <v>0</v>
      </c>
      <c r="K62" s="44" t="s">
        <v>277</v>
      </c>
      <c r="L62" s="78" t="b">
        <f t="shared" ref="L62" si="38">K62=C62</f>
        <v>1</v>
      </c>
      <c r="O62" s="72" t="s">
        <v>371</v>
      </c>
      <c r="P62" s="47">
        <f>+D62</f>
        <v>0</v>
      </c>
      <c r="Q62" s="47">
        <f>+F62</f>
        <v>0</v>
      </c>
      <c r="R62" s="74"/>
    </row>
    <row r="63" spans="1:18" ht="12.75" thickBot="1" x14ac:dyDescent="0.25">
      <c r="A63" s="44"/>
      <c r="B63" s="44" t="s">
        <v>281</v>
      </c>
      <c r="C63" s="44" t="s">
        <v>280</v>
      </c>
      <c r="D63" s="49">
        <v>0</v>
      </c>
      <c r="E63" s="49"/>
      <c r="F63" s="49">
        <v>0</v>
      </c>
      <c r="G63" s="98"/>
      <c r="H63" s="49">
        <f t="shared" ref="H63" si="39">ROUND((D63-F63),5)</f>
        <v>0</v>
      </c>
      <c r="I63" s="98"/>
      <c r="J63" s="82">
        <f t="shared" ref="J63" si="40">ROUND(IF(F63=0, IF(D63=0, 0, 1), D63/F63),5)</f>
        <v>0</v>
      </c>
      <c r="K63" s="44" t="s">
        <v>280</v>
      </c>
      <c r="L63" s="78" t="b">
        <f t="shared" ref="L63" si="41">K63=C63</f>
        <v>1</v>
      </c>
      <c r="O63" s="72" t="s">
        <v>439</v>
      </c>
      <c r="P63" s="47">
        <f t="shared" si="1"/>
        <v>0</v>
      </c>
      <c r="Q63" s="47">
        <f t="shared" si="2"/>
        <v>0</v>
      </c>
      <c r="R63" s="74"/>
    </row>
    <row r="64" spans="1:18" ht="12" x14ac:dyDescent="0.2">
      <c r="A64" s="44"/>
      <c r="B64" s="44" t="s">
        <v>282</v>
      </c>
      <c r="C64" s="44"/>
      <c r="D64" s="47">
        <f>ROUND(SUM(D54:D63),5)</f>
        <v>6109.2</v>
      </c>
      <c r="E64" s="47"/>
      <c r="F64" s="47">
        <f>ROUND(SUM(F54:F63),5)</f>
        <v>6648</v>
      </c>
      <c r="G64" s="48"/>
      <c r="H64" s="47">
        <f>ROUND((D64-F64),5)</f>
        <v>-538.79999999999995</v>
      </c>
      <c r="I64" s="48"/>
      <c r="J64" s="81">
        <f>ROUND(IF(F64=0, IF(D64=0, 0, 1), D64/F64),5)</f>
        <v>0.91895000000000004</v>
      </c>
      <c r="K64" s="44"/>
      <c r="L64" s="78" t="b">
        <f t="shared" ref="L64" si="42">K64=C64</f>
        <v>1</v>
      </c>
      <c r="O64" s="72"/>
      <c r="P64" s="47">
        <f t="shared" si="1"/>
        <v>6109.2</v>
      </c>
      <c r="Q64" s="47">
        <f t="shared" si="2"/>
        <v>6648</v>
      </c>
      <c r="R64" s="74"/>
    </row>
    <row r="65" spans="1:18" ht="12" x14ac:dyDescent="0.2">
      <c r="A65" s="44"/>
      <c r="B65" s="44"/>
      <c r="C65" s="44"/>
      <c r="D65" s="47"/>
      <c r="E65" s="47"/>
      <c r="F65" s="47"/>
      <c r="G65" s="48"/>
      <c r="H65" s="47"/>
      <c r="I65" s="48"/>
      <c r="J65" s="81"/>
      <c r="K65" s="44"/>
      <c r="L65" s="78" t="b">
        <f t="shared" ref="L65" si="43">K65=C65</f>
        <v>1</v>
      </c>
      <c r="O65" s="72"/>
      <c r="P65" s="47">
        <f t="shared" si="1"/>
        <v>0</v>
      </c>
      <c r="Q65" s="47">
        <f t="shared" si="2"/>
        <v>0</v>
      </c>
      <c r="R65" s="74"/>
    </row>
    <row r="66" spans="1:18" ht="12" x14ac:dyDescent="0.2">
      <c r="A66" s="44"/>
      <c r="B66" s="44"/>
      <c r="C66" s="44" t="s">
        <v>283</v>
      </c>
      <c r="D66" s="47">
        <v>0</v>
      </c>
      <c r="E66" s="48"/>
      <c r="F66" s="47">
        <v>105</v>
      </c>
      <c r="G66" s="48"/>
      <c r="H66" s="47">
        <f t="shared" ref="H66:H68" si="44">ROUND((D66-F66),5)</f>
        <v>-105</v>
      </c>
      <c r="I66" s="48"/>
      <c r="J66" s="81">
        <f>ROUND(IF(F66=0, IF(D66=0, 0, 1), D66/F66),5)</f>
        <v>0</v>
      </c>
      <c r="K66" s="44" t="s">
        <v>283</v>
      </c>
      <c r="L66" s="78" t="b">
        <f t="shared" ref="L66" si="45">K66=C66</f>
        <v>1</v>
      </c>
      <c r="O66" s="72" t="s">
        <v>374</v>
      </c>
      <c r="P66" s="47">
        <f t="shared" si="1"/>
        <v>0</v>
      </c>
      <c r="Q66" s="47">
        <f t="shared" si="2"/>
        <v>105</v>
      </c>
      <c r="R66" s="74"/>
    </row>
    <row r="67" spans="1:18" ht="12.75" thickBot="1" x14ac:dyDescent="0.25">
      <c r="A67" s="44"/>
      <c r="B67" s="44"/>
      <c r="C67" s="44" t="s">
        <v>284</v>
      </c>
      <c r="D67" s="49">
        <v>0</v>
      </c>
      <c r="E67" s="48"/>
      <c r="F67" s="49">
        <v>50</v>
      </c>
      <c r="G67" s="48"/>
      <c r="H67" s="47">
        <f t="shared" si="44"/>
        <v>-50</v>
      </c>
      <c r="I67" s="48"/>
      <c r="J67" s="81">
        <f>ROUND(IF(F67=0, IF(D67=0, 0, 1), D67/F67),5)</f>
        <v>0</v>
      </c>
      <c r="K67" s="44" t="s">
        <v>284</v>
      </c>
      <c r="L67" s="78" t="b">
        <f t="shared" ref="L67" si="46">K67=C67</f>
        <v>1</v>
      </c>
      <c r="O67" s="72" t="s">
        <v>375</v>
      </c>
      <c r="P67" s="47">
        <f t="shared" si="1"/>
        <v>0</v>
      </c>
      <c r="Q67" s="47">
        <f t="shared" si="2"/>
        <v>50</v>
      </c>
      <c r="R67" s="74"/>
    </row>
    <row r="68" spans="1:18" ht="12.75" thickBot="1" x14ac:dyDescent="0.25">
      <c r="A68" s="44"/>
      <c r="B68" s="44" t="s">
        <v>286</v>
      </c>
      <c r="C68" s="44" t="s">
        <v>285</v>
      </c>
      <c r="D68" s="49">
        <v>0</v>
      </c>
      <c r="E68" s="49"/>
      <c r="F68" s="49">
        <v>0</v>
      </c>
      <c r="G68" s="48"/>
      <c r="H68" s="49">
        <f t="shared" si="44"/>
        <v>0</v>
      </c>
      <c r="I68" s="48"/>
      <c r="J68" s="82">
        <f>ROUND(IF(F68=0, IF(D68=0, 0, 1), D68/F68),5)</f>
        <v>0</v>
      </c>
      <c r="K68" s="44" t="s">
        <v>285</v>
      </c>
      <c r="L68" s="78" t="b">
        <f t="shared" ref="L68" si="47">K68=C68</f>
        <v>1</v>
      </c>
      <c r="O68" s="72" t="s">
        <v>440</v>
      </c>
      <c r="P68" s="47">
        <f t="shared" si="1"/>
        <v>0</v>
      </c>
      <c r="Q68" s="47">
        <f t="shared" si="2"/>
        <v>0</v>
      </c>
      <c r="R68" s="74"/>
    </row>
    <row r="69" spans="1:18" ht="12" x14ac:dyDescent="0.2">
      <c r="A69" s="44"/>
      <c r="B69" s="44" t="s">
        <v>287</v>
      </c>
      <c r="C69" s="44"/>
      <c r="D69" s="47">
        <f>ROUND(SUM(D65:D68),5)</f>
        <v>0</v>
      </c>
      <c r="E69" s="47"/>
      <c r="F69" s="47">
        <f>ROUND(SUM(F65:F68),5)</f>
        <v>155</v>
      </c>
      <c r="G69" s="48"/>
      <c r="H69" s="47">
        <f>ROUND(SUM(H65:H68),5)</f>
        <v>-155</v>
      </c>
      <c r="I69" s="48"/>
      <c r="J69" s="81">
        <f>ROUND(IF(F69=0, IF(D69=0, 0, 1), D69/F69),5)</f>
        <v>0</v>
      </c>
      <c r="K69" s="44"/>
      <c r="L69" s="78" t="b">
        <f t="shared" ref="L69" si="48">K69=C69</f>
        <v>1</v>
      </c>
      <c r="O69" s="72"/>
      <c r="P69" s="47">
        <f t="shared" si="1"/>
        <v>0</v>
      </c>
      <c r="Q69" s="47">
        <f t="shared" si="2"/>
        <v>155</v>
      </c>
      <c r="R69" s="74"/>
    </row>
    <row r="70" spans="1:18" ht="12" x14ac:dyDescent="0.2">
      <c r="A70" s="44"/>
      <c r="B70" s="44"/>
      <c r="C70" s="44"/>
      <c r="D70" s="47"/>
      <c r="E70" s="47"/>
      <c r="F70" s="47"/>
      <c r="G70" s="48"/>
      <c r="H70" s="47"/>
      <c r="I70" s="48"/>
      <c r="J70" s="81"/>
      <c r="K70" s="44"/>
      <c r="L70" s="78" t="b">
        <f t="shared" ref="L70" si="49">K70=C70</f>
        <v>1</v>
      </c>
      <c r="O70" s="72"/>
      <c r="P70" s="47">
        <f t="shared" ref="P70:P134" si="50">+D70</f>
        <v>0</v>
      </c>
      <c r="Q70" s="47">
        <f t="shared" ref="Q70:Q134" si="51">+F70</f>
        <v>0</v>
      </c>
      <c r="R70" s="74"/>
    </row>
    <row r="71" spans="1:18" ht="12" x14ac:dyDescent="0.2">
      <c r="A71" s="44"/>
      <c r="B71" s="44"/>
      <c r="C71" s="44" t="s">
        <v>288</v>
      </c>
      <c r="D71" s="47">
        <v>37245.160000000003</v>
      </c>
      <c r="E71" s="48"/>
      <c r="F71" s="47">
        <v>46350</v>
      </c>
      <c r="G71" s="48"/>
      <c r="H71" s="47">
        <f t="shared" ref="H71:H78" si="52">ROUND((D71-F71),5)</f>
        <v>-9104.84</v>
      </c>
      <c r="I71" s="48"/>
      <c r="J71" s="81">
        <f t="shared" ref="J71:J78" si="53">ROUND(IF(F71=0, IF(D71=0, 0, 1), D71/F71),5)</f>
        <v>0.80356000000000005</v>
      </c>
      <c r="K71" s="44" t="s">
        <v>288</v>
      </c>
      <c r="L71" s="78" t="b">
        <f t="shared" ref="L71" si="54">K71=C71</f>
        <v>1</v>
      </c>
      <c r="O71" s="72" t="s">
        <v>376</v>
      </c>
      <c r="P71" s="47">
        <f t="shared" si="50"/>
        <v>37245.160000000003</v>
      </c>
      <c r="Q71" s="47">
        <f t="shared" si="51"/>
        <v>46350</v>
      </c>
      <c r="R71" s="74"/>
    </row>
    <row r="72" spans="1:18" ht="12" x14ac:dyDescent="0.2">
      <c r="A72" s="44"/>
      <c r="B72" s="44"/>
      <c r="C72" s="44" t="s">
        <v>289</v>
      </c>
      <c r="D72" s="47">
        <v>3516.77</v>
      </c>
      <c r="E72" s="48"/>
      <c r="F72" s="47">
        <v>5070</v>
      </c>
      <c r="G72" s="48"/>
      <c r="H72" s="47">
        <f t="shared" si="52"/>
        <v>-1553.23</v>
      </c>
      <c r="I72" s="48"/>
      <c r="J72" s="81">
        <f t="shared" si="53"/>
        <v>0.69364000000000003</v>
      </c>
      <c r="K72" s="44" t="s">
        <v>289</v>
      </c>
      <c r="L72" s="78" t="b">
        <f t="shared" ref="L72" si="55">K72=C72</f>
        <v>1</v>
      </c>
      <c r="O72" s="72" t="s">
        <v>377</v>
      </c>
      <c r="P72" s="47">
        <f t="shared" si="50"/>
        <v>3516.77</v>
      </c>
      <c r="Q72" s="47">
        <f t="shared" si="51"/>
        <v>5070</v>
      </c>
      <c r="R72" s="74"/>
    </row>
    <row r="73" spans="1:18" ht="12" x14ac:dyDescent="0.2">
      <c r="A73" s="44"/>
      <c r="B73" s="44"/>
      <c r="C73" s="44" t="s">
        <v>290</v>
      </c>
      <c r="D73" s="47">
        <v>7041.39</v>
      </c>
      <c r="E73" s="48"/>
      <c r="F73" s="47">
        <v>10350</v>
      </c>
      <c r="G73" s="48"/>
      <c r="H73" s="47">
        <f t="shared" si="52"/>
        <v>-3308.61</v>
      </c>
      <c r="I73" s="48"/>
      <c r="J73" s="81">
        <f t="shared" si="53"/>
        <v>0.68032999999999999</v>
      </c>
      <c r="K73" s="44" t="s">
        <v>290</v>
      </c>
      <c r="L73" s="78" t="b">
        <f t="shared" ref="L73" si="56">K73=C73</f>
        <v>1</v>
      </c>
      <c r="O73" s="72" t="s">
        <v>378</v>
      </c>
      <c r="P73" s="47">
        <f t="shared" si="50"/>
        <v>7041.39</v>
      </c>
      <c r="Q73" s="47">
        <f t="shared" si="51"/>
        <v>10350</v>
      </c>
      <c r="R73" s="74"/>
    </row>
    <row r="74" spans="1:18" ht="12" x14ac:dyDescent="0.2">
      <c r="A74" s="44"/>
      <c r="B74" s="44"/>
      <c r="C74" s="44" t="s">
        <v>291</v>
      </c>
      <c r="D74" s="47">
        <v>3452</v>
      </c>
      <c r="E74" s="48"/>
      <c r="F74" s="47">
        <v>3780</v>
      </c>
      <c r="G74" s="48"/>
      <c r="H74" s="47">
        <f t="shared" si="52"/>
        <v>-328</v>
      </c>
      <c r="I74" s="48"/>
      <c r="J74" s="81">
        <f t="shared" si="53"/>
        <v>0.91322999999999999</v>
      </c>
      <c r="K74" s="44" t="s">
        <v>291</v>
      </c>
      <c r="L74" s="78" t="b">
        <f t="shared" ref="L74" si="57">K74=C74</f>
        <v>1</v>
      </c>
      <c r="O74" s="72" t="s">
        <v>379</v>
      </c>
      <c r="P74" s="47">
        <f t="shared" si="50"/>
        <v>3452</v>
      </c>
      <c r="Q74" s="47">
        <f t="shared" si="51"/>
        <v>3780</v>
      </c>
      <c r="R74" s="74"/>
    </row>
    <row r="75" spans="1:18" ht="12" x14ac:dyDescent="0.2">
      <c r="A75" s="44"/>
      <c r="B75" s="44"/>
      <c r="C75" s="44" t="s">
        <v>292</v>
      </c>
      <c r="D75" s="47">
        <v>1142.04</v>
      </c>
      <c r="E75" s="48"/>
      <c r="F75" s="47">
        <v>1160</v>
      </c>
      <c r="G75" s="48"/>
      <c r="H75" s="47">
        <f t="shared" si="52"/>
        <v>-17.96</v>
      </c>
      <c r="I75" s="48"/>
      <c r="J75" s="81">
        <f t="shared" si="53"/>
        <v>0.98451999999999995</v>
      </c>
      <c r="K75" s="44" t="s">
        <v>292</v>
      </c>
      <c r="L75" s="78" t="b">
        <f t="shared" ref="L75" si="58">K75=C75</f>
        <v>1</v>
      </c>
      <c r="O75" s="72" t="s">
        <v>380</v>
      </c>
      <c r="P75" s="47">
        <f t="shared" si="50"/>
        <v>1142.04</v>
      </c>
      <c r="Q75" s="47">
        <f t="shared" si="51"/>
        <v>1160</v>
      </c>
      <c r="R75" s="74"/>
    </row>
    <row r="76" spans="1:18" ht="12" x14ac:dyDescent="0.2">
      <c r="A76" s="44"/>
      <c r="B76" s="44"/>
      <c r="C76" s="44" t="s">
        <v>293</v>
      </c>
      <c r="D76" s="50">
        <v>1254.1099999999999</v>
      </c>
      <c r="E76" s="48"/>
      <c r="F76" s="50"/>
      <c r="G76" s="48"/>
      <c r="H76" s="47">
        <f t="shared" si="52"/>
        <v>1254.1099999999999</v>
      </c>
      <c r="I76" s="48"/>
      <c r="J76" s="81">
        <f t="shared" si="53"/>
        <v>1</v>
      </c>
      <c r="K76" s="44" t="s">
        <v>293</v>
      </c>
      <c r="L76" s="78" t="b">
        <f t="shared" ref="L76" si="59">K76=C76</f>
        <v>1</v>
      </c>
      <c r="O76" s="72" t="s">
        <v>381</v>
      </c>
      <c r="P76" s="47">
        <f t="shared" si="50"/>
        <v>1254.1099999999999</v>
      </c>
      <c r="Q76" s="47">
        <f t="shared" si="51"/>
        <v>0</v>
      </c>
      <c r="R76" s="74"/>
    </row>
    <row r="77" spans="1:18" ht="12" x14ac:dyDescent="0.2">
      <c r="A77" s="44"/>
      <c r="B77" s="44"/>
      <c r="C77" s="44" t="s">
        <v>294</v>
      </c>
      <c r="D77" s="47">
        <v>0</v>
      </c>
      <c r="E77" s="47"/>
      <c r="F77" s="47">
        <v>0</v>
      </c>
      <c r="G77" s="48"/>
      <c r="H77" s="47">
        <f t="shared" si="52"/>
        <v>0</v>
      </c>
      <c r="I77" s="48"/>
      <c r="J77" s="81">
        <f t="shared" si="53"/>
        <v>0</v>
      </c>
      <c r="K77" s="44" t="s">
        <v>294</v>
      </c>
      <c r="L77" s="78" t="b">
        <f t="shared" ref="L77" si="60">K77=C77</f>
        <v>1</v>
      </c>
      <c r="O77" s="72" t="s">
        <v>382</v>
      </c>
      <c r="P77" s="47">
        <f t="shared" si="50"/>
        <v>0</v>
      </c>
      <c r="Q77" s="47">
        <f t="shared" si="51"/>
        <v>0</v>
      </c>
      <c r="R77" s="74"/>
    </row>
    <row r="78" spans="1:18" ht="12.75" thickBot="1" x14ac:dyDescent="0.25">
      <c r="A78" s="44"/>
      <c r="B78" s="44" t="s">
        <v>296</v>
      </c>
      <c r="C78" s="44" t="s">
        <v>295</v>
      </c>
      <c r="D78" s="50">
        <v>0</v>
      </c>
      <c r="E78" s="50"/>
      <c r="F78" s="50">
        <v>0</v>
      </c>
      <c r="G78" s="48"/>
      <c r="H78" s="50">
        <f t="shared" si="52"/>
        <v>0</v>
      </c>
      <c r="I78" s="48"/>
      <c r="J78" s="83">
        <f t="shared" si="53"/>
        <v>0</v>
      </c>
      <c r="K78" s="44" t="s">
        <v>295</v>
      </c>
      <c r="L78" s="78" t="b">
        <f t="shared" ref="L78" si="61">K78=C78</f>
        <v>1</v>
      </c>
      <c r="O78" s="72" t="s">
        <v>441</v>
      </c>
      <c r="P78" s="47">
        <f t="shared" si="50"/>
        <v>0</v>
      </c>
      <c r="Q78" s="47">
        <f t="shared" si="51"/>
        <v>0</v>
      </c>
      <c r="R78" s="74"/>
    </row>
    <row r="79" spans="1:18" ht="12.75" thickBot="1" x14ac:dyDescent="0.25">
      <c r="A79" s="44" t="s">
        <v>563</v>
      </c>
      <c r="B79" s="44"/>
      <c r="C79" s="44"/>
      <c r="D79" s="52">
        <f>ROUND(SUM(D70:D78),5)</f>
        <v>53651.47</v>
      </c>
      <c r="E79" s="52"/>
      <c r="F79" s="52">
        <f>ROUND(SUM(F70:F78),5)</f>
        <v>66710</v>
      </c>
      <c r="G79" s="48"/>
      <c r="H79" s="52">
        <f>ROUND((D79-F79),5)</f>
        <v>-13058.53</v>
      </c>
      <c r="I79" s="48"/>
      <c r="J79" s="85">
        <f>ROUND(IF(F79=0, IF(D79=0, 0, 1), D79/F79),5)</f>
        <v>0.80425000000000002</v>
      </c>
      <c r="K79" s="44"/>
      <c r="L79" s="78" t="b">
        <f t="shared" ref="L79" si="62">K79=C79</f>
        <v>1</v>
      </c>
      <c r="O79" s="72"/>
      <c r="P79" s="47">
        <f t="shared" si="50"/>
        <v>53651.47</v>
      </c>
      <c r="Q79" s="47">
        <f t="shared" si="51"/>
        <v>66710</v>
      </c>
      <c r="R79" s="74"/>
    </row>
    <row r="80" spans="1:18" ht="12.75" thickBot="1" x14ac:dyDescent="0.25">
      <c r="A80" s="44"/>
      <c r="B80" s="44"/>
      <c r="C80" s="44"/>
      <c r="D80" s="51">
        <f>ROUND(SUM(D52:D53)+D64+D69+D79,5)</f>
        <v>59760.67</v>
      </c>
      <c r="E80" s="51"/>
      <c r="F80" s="51">
        <f>ROUND(SUM(F52:F53)+F64+F69+F79,5)</f>
        <v>73513</v>
      </c>
      <c r="G80" s="48"/>
      <c r="H80" s="51">
        <f>ROUND((D80-F80),5)</f>
        <v>-13752.33</v>
      </c>
      <c r="I80" s="48"/>
      <c r="J80" s="84">
        <f>ROUND(IF(F80=0, IF(D80=0, 0, 1), D80/F80),5)</f>
        <v>0.81293000000000004</v>
      </c>
      <c r="K80" s="44"/>
      <c r="L80" s="78" t="b">
        <f t="shared" ref="L80" si="63">K80=C80</f>
        <v>1</v>
      </c>
      <c r="O80" s="72"/>
      <c r="P80" s="47">
        <f t="shared" si="50"/>
        <v>59760.67</v>
      </c>
      <c r="Q80" s="47">
        <f t="shared" si="51"/>
        <v>73513</v>
      </c>
      <c r="R80" s="74"/>
    </row>
    <row r="81" spans="1:18" ht="12" x14ac:dyDescent="0.2">
      <c r="A81" s="44" t="s">
        <v>29</v>
      </c>
      <c r="B81" s="44"/>
      <c r="C81" s="44"/>
      <c r="D81" s="47">
        <f>ROUND(D51-D80,5)</f>
        <v>536028.34</v>
      </c>
      <c r="E81" s="47"/>
      <c r="F81" s="47">
        <f>ROUND(F51-F80,5)</f>
        <v>561428</v>
      </c>
      <c r="G81" s="48"/>
      <c r="H81" s="47">
        <f>ROUND((D81-F81),5)</f>
        <v>-25399.66</v>
      </c>
      <c r="I81" s="48"/>
      <c r="J81" s="81">
        <f>ROUND(IF(F81=0, IF(D81=0, 0, 1), D81/F81),5)</f>
        <v>0.95476000000000005</v>
      </c>
      <c r="K81" s="44"/>
      <c r="L81" s="78" t="b">
        <f t="shared" ref="L81" si="64">K81=C81</f>
        <v>1</v>
      </c>
      <c r="O81" s="72"/>
      <c r="P81" s="47">
        <f t="shared" si="50"/>
        <v>536028.34</v>
      </c>
      <c r="Q81" s="47">
        <f t="shared" si="51"/>
        <v>561428</v>
      </c>
      <c r="R81" s="74"/>
    </row>
    <row r="82" spans="1:18" ht="12" x14ac:dyDescent="0.2">
      <c r="A82" s="44"/>
      <c r="B82" s="44" t="s">
        <v>110</v>
      </c>
      <c r="C82" s="44"/>
      <c r="D82" s="47"/>
      <c r="E82" s="47"/>
      <c r="F82" s="47"/>
      <c r="G82" s="48"/>
      <c r="H82" s="47"/>
      <c r="I82" s="48"/>
      <c r="J82" s="81"/>
      <c r="K82" s="44"/>
      <c r="L82" s="78" t="b">
        <f t="shared" ref="L82" si="65">K82=C82</f>
        <v>1</v>
      </c>
      <c r="O82" s="72"/>
      <c r="P82" s="47">
        <f t="shared" si="50"/>
        <v>0</v>
      </c>
      <c r="Q82" s="47">
        <f t="shared" si="51"/>
        <v>0</v>
      </c>
      <c r="R82" s="74"/>
    </row>
    <row r="83" spans="1:18" ht="12" x14ac:dyDescent="0.2">
      <c r="A83" s="44"/>
      <c r="B83" s="44"/>
      <c r="C83" s="44"/>
      <c r="D83" s="47"/>
      <c r="E83" s="47"/>
      <c r="F83" s="47"/>
      <c r="G83" s="48"/>
      <c r="H83" s="47"/>
      <c r="I83" s="48"/>
      <c r="J83" s="81"/>
      <c r="K83" s="44"/>
      <c r="L83" s="78" t="b">
        <f t="shared" ref="L83:L147" si="66">K83=C83</f>
        <v>1</v>
      </c>
      <c r="O83" s="72"/>
      <c r="P83" s="47">
        <f t="shared" si="50"/>
        <v>0</v>
      </c>
      <c r="Q83" s="47">
        <f t="shared" si="51"/>
        <v>0</v>
      </c>
      <c r="R83" s="74"/>
    </row>
    <row r="84" spans="1:18" ht="12" x14ac:dyDescent="0.2">
      <c r="A84" s="44"/>
      <c r="B84" s="44"/>
      <c r="C84" s="44" t="s">
        <v>643</v>
      </c>
      <c r="D84" s="47">
        <v>289.5</v>
      </c>
      <c r="E84" s="48"/>
      <c r="F84" s="47"/>
      <c r="G84" s="48"/>
      <c r="H84" s="47">
        <f>ROUND((D84-F84),5)</f>
        <v>289.5</v>
      </c>
      <c r="I84" s="48"/>
      <c r="J84" s="81">
        <f>ROUND(IF(F84=0, IF(D84=0, 0, 1), D84/F84),5)</f>
        <v>1</v>
      </c>
      <c r="K84" s="44" t="s">
        <v>643</v>
      </c>
      <c r="L84" s="78" t="b">
        <f>K84=C84</f>
        <v>1</v>
      </c>
      <c r="O84" s="80" t="s">
        <v>645</v>
      </c>
      <c r="P84" s="47">
        <f t="shared" si="50"/>
        <v>289.5</v>
      </c>
      <c r="Q84" s="47">
        <f t="shared" si="51"/>
        <v>0</v>
      </c>
    </row>
    <row r="85" spans="1:18" ht="12" x14ac:dyDescent="0.2">
      <c r="A85" s="44"/>
      <c r="B85" s="44"/>
      <c r="C85" s="44" t="s">
        <v>86</v>
      </c>
      <c r="D85" s="47">
        <v>0</v>
      </c>
      <c r="E85" s="48"/>
      <c r="F85" s="47">
        <v>5.0999999999999996</v>
      </c>
      <c r="G85" s="48"/>
      <c r="H85" s="47">
        <f>ROUND((D85-F85),5)</f>
        <v>-5.0999999999999996</v>
      </c>
      <c r="I85" s="48"/>
      <c r="J85" s="81">
        <f>ROUND(IF(F85=0, IF(D85=0, 0, 1), D85/F85),5)</f>
        <v>0</v>
      </c>
      <c r="K85" s="44" t="s">
        <v>86</v>
      </c>
      <c r="L85" s="78" t="b">
        <f t="shared" si="66"/>
        <v>1</v>
      </c>
      <c r="O85" s="72" t="s">
        <v>51</v>
      </c>
      <c r="P85" s="47">
        <f t="shared" si="50"/>
        <v>0</v>
      </c>
      <c r="Q85" s="47">
        <f t="shared" si="51"/>
        <v>5.0999999999999996</v>
      </c>
      <c r="R85" s="74"/>
    </row>
    <row r="86" spans="1:18" ht="12" x14ac:dyDescent="0.2">
      <c r="A86" s="44"/>
      <c r="B86" s="44"/>
      <c r="C86" s="44" t="s">
        <v>87</v>
      </c>
      <c r="D86" s="47">
        <v>18087.849999999999</v>
      </c>
      <c r="E86" s="48"/>
      <c r="F86" s="47">
        <v>19358.75</v>
      </c>
      <c r="G86" s="48"/>
      <c r="H86" s="47">
        <f>ROUND((D86-F86),5)</f>
        <v>-1270.9000000000001</v>
      </c>
      <c r="I86" s="48"/>
      <c r="J86" s="81">
        <f>ROUND(IF(F86=0, IF(D86=0, 0, 1), D86/F86),5)</f>
        <v>0.93435000000000001</v>
      </c>
      <c r="K86" s="44" t="s">
        <v>87</v>
      </c>
      <c r="L86" s="78" t="b">
        <f t="shared" si="66"/>
        <v>1</v>
      </c>
      <c r="O86" s="72" t="s">
        <v>52</v>
      </c>
      <c r="P86" s="47">
        <f t="shared" si="50"/>
        <v>18087.849999999999</v>
      </c>
      <c r="Q86" s="47">
        <f t="shared" si="51"/>
        <v>19358.75</v>
      </c>
      <c r="R86" s="74"/>
    </row>
    <row r="87" spans="1:18" ht="12" x14ac:dyDescent="0.2">
      <c r="A87" s="44"/>
      <c r="B87" s="44"/>
      <c r="C87" s="44" t="s">
        <v>111</v>
      </c>
      <c r="D87" s="47">
        <v>0</v>
      </c>
      <c r="E87" s="48"/>
      <c r="F87" s="47"/>
      <c r="G87" s="48"/>
      <c r="H87" s="47">
        <f t="shared" ref="H87" si="67">ROUND((D87-F87),5)</f>
        <v>0</v>
      </c>
      <c r="I87" s="48"/>
      <c r="J87" s="81">
        <f t="shared" ref="J87" si="68">ROUND(IF(F87=0, IF(D87=0, 0, 1), D87/F87),5)</f>
        <v>0</v>
      </c>
      <c r="K87" s="44" t="s">
        <v>111</v>
      </c>
      <c r="L87" s="78" t="b">
        <f t="shared" si="66"/>
        <v>1</v>
      </c>
      <c r="O87" s="72" t="s">
        <v>168</v>
      </c>
      <c r="P87" s="47">
        <f t="shared" si="50"/>
        <v>0</v>
      </c>
      <c r="Q87" s="47">
        <f t="shared" si="51"/>
        <v>0</v>
      </c>
      <c r="R87" s="74"/>
    </row>
    <row r="88" spans="1:18" ht="12" x14ac:dyDescent="0.2">
      <c r="A88" s="44"/>
      <c r="B88" s="44"/>
      <c r="C88" s="44" t="s">
        <v>112</v>
      </c>
      <c r="D88" s="47">
        <v>2014.97</v>
      </c>
      <c r="E88" s="48"/>
      <c r="F88" s="47">
        <v>2250</v>
      </c>
      <c r="G88" s="48"/>
      <c r="H88" s="47">
        <f t="shared" ref="H88:H99" si="69">ROUND((D88-F88),5)</f>
        <v>-235.03</v>
      </c>
      <c r="I88" s="48"/>
      <c r="J88" s="81">
        <f t="shared" ref="J88:J99" si="70">ROUND(IF(F88=0, IF(D88=0, 0, 1), D88/F88),5)</f>
        <v>0.89554</v>
      </c>
      <c r="K88" s="44" t="s">
        <v>112</v>
      </c>
      <c r="L88" s="78" t="b">
        <f t="shared" si="66"/>
        <v>1</v>
      </c>
      <c r="O88" s="72" t="s">
        <v>53</v>
      </c>
      <c r="P88" s="47">
        <f t="shared" si="50"/>
        <v>2014.97</v>
      </c>
      <c r="Q88" s="47">
        <f t="shared" si="51"/>
        <v>2250</v>
      </c>
      <c r="R88" s="74"/>
    </row>
    <row r="89" spans="1:18" ht="12" x14ac:dyDescent="0.2">
      <c r="A89" s="44"/>
      <c r="B89" s="44"/>
      <c r="C89" s="44" t="s">
        <v>88</v>
      </c>
      <c r="D89" s="47">
        <v>8000</v>
      </c>
      <c r="E89" s="48"/>
      <c r="F89" s="47">
        <v>1416.67</v>
      </c>
      <c r="G89" s="48"/>
      <c r="H89" s="47">
        <f t="shared" si="69"/>
        <v>6583.33</v>
      </c>
      <c r="I89" s="48"/>
      <c r="J89" s="81">
        <f t="shared" si="70"/>
        <v>5.6470500000000001</v>
      </c>
      <c r="K89" s="44" t="s">
        <v>88</v>
      </c>
      <c r="L89" s="78" t="b">
        <f t="shared" si="66"/>
        <v>1</v>
      </c>
      <c r="O89" s="72" t="s">
        <v>54</v>
      </c>
      <c r="P89" s="47">
        <f t="shared" si="50"/>
        <v>8000</v>
      </c>
      <c r="Q89" s="47">
        <f t="shared" si="51"/>
        <v>1416.67</v>
      </c>
    </row>
    <row r="90" spans="1:18" ht="12" x14ac:dyDescent="0.2">
      <c r="A90" s="44"/>
      <c r="B90" s="44"/>
      <c r="C90" s="44" t="s">
        <v>113</v>
      </c>
      <c r="D90" s="47">
        <v>950</v>
      </c>
      <c r="E90" s="48"/>
      <c r="F90" s="47">
        <v>208.33</v>
      </c>
      <c r="G90" s="48"/>
      <c r="H90" s="47">
        <f t="shared" si="69"/>
        <v>741.67</v>
      </c>
      <c r="I90" s="48"/>
      <c r="J90" s="81">
        <f t="shared" si="70"/>
        <v>4.5600699999999996</v>
      </c>
      <c r="K90" s="44" t="s">
        <v>113</v>
      </c>
      <c r="L90" s="78" t="b">
        <f t="shared" si="66"/>
        <v>1</v>
      </c>
      <c r="O90" s="72" t="s">
        <v>55</v>
      </c>
      <c r="P90" s="47">
        <f t="shared" si="50"/>
        <v>950</v>
      </c>
      <c r="Q90" s="47">
        <f t="shared" si="51"/>
        <v>208.33</v>
      </c>
    </row>
    <row r="91" spans="1:18" ht="12" x14ac:dyDescent="0.2">
      <c r="A91" s="44"/>
      <c r="B91" s="44"/>
      <c r="C91" s="44" t="s">
        <v>114</v>
      </c>
      <c r="D91" s="47">
        <v>5811.38</v>
      </c>
      <c r="E91" s="48"/>
      <c r="F91" s="47">
        <v>6416.67</v>
      </c>
      <c r="G91" s="48"/>
      <c r="H91" s="47">
        <f t="shared" si="69"/>
        <v>-605.29</v>
      </c>
      <c r="I91" s="48"/>
      <c r="J91" s="81">
        <f t="shared" si="70"/>
        <v>0.90566999999999998</v>
      </c>
      <c r="K91" s="44" t="s">
        <v>114</v>
      </c>
      <c r="L91" s="78" t="b">
        <f t="shared" si="66"/>
        <v>1</v>
      </c>
      <c r="O91" s="72" t="s">
        <v>56</v>
      </c>
      <c r="P91" s="47">
        <f t="shared" si="50"/>
        <v>5811.38</v>
      </c>
      <c r="Q91" s="47">
        <f t="shared" si="51"/>
        <v>6416.67</v>
      </c>
    </row>
    <row r="92" spans="1:18" ht="12" x14ac:dyDescent="0.2">
      <c r="A92" s="44"/>
      <c r="B92" s="44"/>
      <c r="C92" s="44" t="s">
        <v>115</v>
      </c>
      <c r="D92" s="47">
        <v>1873.3</v>
      </c>
      <c r="E92" s="48"/>
      <c r="F92" s="47">
        <v>1653.47</v>
      </c>
      <c r="G92" s="48"/>
      <c r="H92" s="47">
        <f t="shared" si="69"/>
        <v>219.83</v>
      </c>
      <c r="I92" s="48"/>
      <c r="J92" s="81">
        <f t="shared" si="70"/>
        <v>1.1329499999999999</v>
      </c>
      <c r="K92" s="44" t="s">
        <v>115</v>
      </c>
      <c r="L92" s="78" t="b">
        <f t="shared" si="66"/>
        <v>1</v>
      </c>
      <c r="O92" s="72" t="s">
        <v>57</v>
      </c>
      <c r="P92" s="47">
        <f t="shared" si="50"/>
        <v>1873.3</v>
      </c>
      <c r="Q92" s="47">
        <f t="shared" si="51"/>
        <v>1653.47</v>
      </c>
    </row>
    <row r="93" spans="1:18" ht="12" x14ac:dyDescent="0.2">
      <c r="A93" s="44"/>
      <c r="B93" s="44"/>
      <c r="C93" s="44" t="s">
        <v>116</v>
      </c>
      <c r="D93" s="47">
        <v>0</v>
      </c>
      <c r="E93" s="48"/>
      <c r="F93" s="47">
        <v>116.67</v>
      </c>
      <c r="G93" s="48"/>
      <c r="H93" s="47">
        <f t="shared" si="69"/>
        <v>-116.67</v>
      </c>
      <c r="I93" s="48"/>
      <c r="J93" s="81">
        <f t="shared" si="70"/>
        <v>0</v>
      </c>
      <c r="K93" s="44" t="s">
        <v>116</v>
      </c>
      <c r="L93" s="78" t="b">
        <f t="shared" si="66"/>
        <v>1</v>
      </c>
      <c r="O93" s="72" t="s">
        <v>58</v>
      </c>
      <c r="P93" s="47">
        <f t="shared" si="50"/>
        <v>0</v>
      </c>
      <c r="Q93" s="47">
        <f t="shared" si="51"/>
        <v>116.67</v>
      </c>
    </row>
    <row r="94" spans="1:18" ht="12" x14ac:dyDescent="0.2">
      <c r="A94" s="44"/>
      <c r="B94" s="44"/>
      <c r="C94" s="44" t="s">
        <v>117</v>
      </c>
      <c r="D94" s="47">
        <v>200</v>
      </c>
      <c r="E94" s="48"/>
      <c r="F94" s="47">
        <v>1125</v>
      </c>
      <c r="G94" s="48"/>
      <c r="H94" s="47">
        <f t="shared" si="69"/>
        <v>-925</v>
      </c>
      <c r="I94" s="48"/>
      <c r="J94" s="81">
        <f t="shared" si="70"/>
        <v>0.17777999999999999</v>
      </c>
      <c r="K94" s="44" t="s">
        <v>117</v>
      </c>
      <c r="L94" s="78" t="b">
        <f t="shared" si="66"/>
        <v>1</v>
      </c>
      <c r="O94" s="72" t="s">
        <v>172</v>
      </c>
      <c r="P94" s="47">
        <f t="shared" si="50"/>
        <v>200</v>
      </c>
      <c r="Q94" s="47">
        <f t="shared" si="51"/>
        <v>1125</v>
      </c>
    </row>
    <row r="95" spans="1:18" ht="12" x14ac:dyDescent="0.2">
      <c r="A95" s="44"/>
      <c r="B95" s="44"/>
      <c r="C95" s="44" t="s">
        <v>568</v>
      </c>
      <c r="D95" s="47">
        <v>26470.51</v>
      </c>
      <c r="E95" s="48"/>
      <c r="F95" s="47">
        <v>25790</v>
      </c>
      <c r="G95" s="48"/>
      <c r="H95" s="47">
        <f t="shared" si="69"/>
        <v>680.51</v>
      </c>
      <c r="I95" s="48"/>
      <c r="J95" s="81">
        <f t="shared" si="70"/>
        <v>1.0263899999999999</v>
      </c>
      <c r="K95" s="44" t="s">
        <v>568</v>
      </c>
      <c r="L95" s="78" t="b">
        <f t="shared" si="66"/>
        <v>1</v>
      </c>
      <c r="O95" s="72" t="s">
        <v>574</v>
      </c>
      <c r="P95" s="47">
        <f t="shared" si="50"/>
        <v>26470.51</v>
      </c>
      <c r="Q95" s="47">
        <f t="shared" si="51"/>
        <v>25790</v>
      </c>
    </row>
    <row r="96" spans="1:18" ht="12" x14ac:dyDescent="0.2">
      <c r="A96" s="44"/>
      <c r="B96" s="44"/>
      <c r="C96" s="44" t="s">
        <v>569</v>
      </c>
      <c r="D96" s="47">
        <v>3933.29</v>
      </c>
      <c r="E96" s="48"/>
      <c r="F96" s="47">
        <v>3416.67</v>
      </c>
      <c r="G96" s="48"/>
      <c r="H96" s="47">
        <f t="shared" si="69"/>
        <v>516.62</v>
      </c>
      <c r="I96" s="48"/>
      <c r="J96" s="81">
        <f t="shared" si="70"/>
        <v>1.1512100000000001</v>
      </c>
      <c r="K96" s="44" t="s">
        <v>569</v>
      </c>
      <c r="L96" s="78" t="b">
        <f t="shared" si="66"/>
        <v>1</v>
      </c>
      <c r="O96" s="72" t="s">
        <v>575</v>
      </c>
      <c r="P96" s="47">
        <f t="shared" si="50"/>
        <v>3933.29</v>
      </c>
      <c r="Q96" s="47">
        <f t="shared" si="51"/>
        <v>3416.67</v>
      </c>
    </row>
    <row r="97" spans="1:18" ht="12.75" thickBot="1" x14ac:dyDescent="0.25">
      <c r="A97" s="44"/>
      <c r="C97" s="44" t="s">
        <v>570</v>
      </c>
      <c r="D97" s="49">
        <v>1671.79</v>
      </c>
      <c r="E97" s="48"/>
      <c r="F97" s="49">
        <v>1043.33</v>
      </c>
      <c r="G97" s="48"/>
      <c r="H97" s="47">
        <f t="shared" si="69"/>
        <v>628.46</v>
      </c>
      <c r="I97" s="48"/>
      <c r="J97" s="81">
        <f t="shared" si="70"/>
        <v>1.60236</v>
      </c>
      <c r="K97" s="44" t="s">
        <v>570</v>
      </c>
      <c r="L97" s="78" t="b">
        <f t="shared" si="66"/>
        <v>1</v>
      </c>
      <c r="O97" s="72" t="s">
        <v>576</v>
      </c>
      <c r="P97" s="47">
        <f t="shared" si="50"/>
        <v>1671.79</v>
      </c>
      <c r="Q97" s="47">
        <f t="shared" si="51"/>
        <v>1043.33</v>
      </c>
    </row>
    <row r="98" spans="1:18" ht="12" x14ac:dyDescent="0.2">
      <c r="A98" s="44"/>
      <c r="B98" s="44"/>
      <c r="C98" s="44" t="s">
        <v>600</v>
      </c>
      <c r="D98" s="47">
        <v>0</v>
      </c>
      <c r="E98" s="47"/>
      <c r="F98" s="47">
        <v>0</v>
      </c>
      <c r="G98" s="48"/>
      <c r="H98" s="47">
        <f>ROUND((D98-F98),5)</f>
        <v>0</v>
      </c>
      <c r="I98" s="48"/>
      <c r="J98" s="81">
        <f>ROUND(IF(F98=0, IF(D98=0, 0, 1), D98/F98),5)</f>
        <v>0</v>
      </c>
      <c r="K98" s="44" t="s">
        <v>600</v>
      </c>
      <c r="L98" s="78" t="b">
        <f>K98=C98</f>
        <v>1</v>
      </c>
      <c r="O98" s="72" t="s">
        <v>601</v>
      </c>
      <c r="P98" s="47">
        <f>+D98</f>
        <v>0</v>
      </c>
      <c r="Q98" s="47">
        <f>+F98</f>
        <v>0</v>
      </c>
      <c r="R98" s="74"/>
    </row>
    <row r="99" spans="1:18" ht="12" x14ac:dyDescent="0.2">
      <c r="A99" s="44"/>
      <c r="C99" s="44" t="s">
        <v>721</v>
      </c>
      <c r="D99" s="50">
        <v>0</v>
      </c>
      <c r="E99" s="50"/>
      <c r="F99" s="50"/>
      <c r="G99" s="48"/>
      <c r="H99" s="47">
        <f t="shared" si="69"/>
        <v>0</v>
      </c>
      <c r="I99" s="48"/>
      <c r="J99" s="81">
        <f t="shared" si="70"/>
        <v>0</v>
      </c>
      <c r="K99" s="44" t="s">
        <v>721</v>
      </c>
      <c r="L99" s="78" t="b">
        <f t="shared" si="66"/>
        <v>1</v>
      </c>
      <c r="O99" s="72" t="s">
        <v>722</v>
      </c>
      <c r="P99" s="47">
        <f t="shared" si="50"/>
        <v>0</v>
      </c>
      <c r="Q99" s="47">
        <f t="shared" si="51"/>
        <v>0</v>
      </c>
    </row>
    <row r="100" spans="1:18" ht="12.75" thickBot="1" x14ac:dyDescent="0.25">
      <c r="A100" s="44"/>
      <c r="B100" s="44" t="s">
        <v>119</v>
      </c>
      <c r="C100" s="44" t="s">
        <v>118</v>
      </c>
      <c r="D100" s="49">
        <v>0</v>
      </c>
      <c r="E100" s="49"/>
      <c r="F100" s="49"/>
      <c r="G100" s="48"/>
      <c r="H100" s="49"/>
      <c r="I100" s="48"/>
      <c r="J100" s="82"/>
      <c r="K100" s="44" t="s">
        <v>118</v>
      </c>
      <c r="L100" s="78" t="b">
        <f t="shared" si="66"/>
        <v>1</v>
      </c>
      <c r="O100" s="72" t="s">
        <v>32</v>
      </c>
      <c r="P100" s="47">
        <f t="shared" si="50"/>
        <v>0</v>
      </c>
      <c r="Q100" s="47">
        <f t="shared" si="51"/>
        <v>0</v>
      </c>
    </row>
    <row r="101" spans="1:18" ht="12" x14ac:dyDescent="0.2">
      <c r="A101" s="44"/>
      <c r="B101" s="44"/>
      <c r="C101" s="44"/>
      <c r="D101" s="47">
        <f>ROUND(SUM(D83:D100),5)</f>
        <v>69302.59</v>
      </c>
      <c r="E101" s="47"/>
      <c r="F101" s="47">
        <f>ROUND(SUM(F83:F100),5)</f>
        <v>62800.66</v>
      </c>
      <c r="G101" s="48"/>
      <c r="H101" s="47">
        <f>ROUND((D101-F101),5)</f>
        <v>6501.93</v>
      </c>
      <c r="I101" s="48"/>
      <c r="J101" s="81">
        <f>ROUND(IF(F101=0, IF(D101=0, 0, 1), D101/F101),5)</f>
        <v>1.1035299999999999</v>
      </c>
      <c r="K101" s="44"/>
      <c r="L101" s="78" t="b">
        <f t="shared" si="66"/>
        <v>1</v>
      </c>
      <c r="O101" s="72"/>
      <c r="P101" s="47">
        <f t="shared" si="50"/>
        <v>69302.59</v>
      </c>
      <c r="Q101" s="47">
        <f t="shared" si="51"/>
        <v>62800.66</v>
      </c>
    </row>
    <row r="102" spans="1:18" ht="12" x14ac:dyDescent="0.2">
      <c r="A102" s="44"/>
      <c r="B102" s="44" t="s">
        <v>89</v>
      </c>
      <c r="C102" s="44"/>
      <c r="D102" s="47"/>
      <c r="E102" s="47"/>
      <c r="F102" s="47"/>
      <c r="G102" s="48"/>
      <c r="H102" s="47"/>
      <c r="I102" s="48"/>
      <c r="J102" s="81"/>
      <c r="K102" s="44"/>
      <c r="L102" s="78" t="b">
        <f t="shared" si="66"/>
        <v>1</v>
      </c>
      <c r="O102" s="72"/>
      <c r="P102" s="47">
        <f t="shared" si="50"/>
        <v>0</v>
      </c>
      <c r="Q102" s="47">
        <f t="shared" si="51"/>
        <v>0</v>
      </c>
    </row>
    <row r="103" spans="1:18" ht="12" x14ac:dyDescent="0.2">
      <c r="A103" s="44"/>
      <c r="B103" s="44"/>
      <c r="C103" s="44" t="s">
        <v>120</v>
      </c>
      <c r="D103" s="47">
        <v>10609.16</v>
      </c>
      <c r="E103" s="48"/>
      <c r="F103" s="47">
        <v>6500</v>
      </c>
      <c r="G103" s="48"/>
      <c r="H103" s="47">
        <f t="shared" ref="H103:H117" si="71">ROUND((D103-F103),5)</f>
        <v>4109.16</v>
      </c>
      <c r="I103" s="48"/>
      <c r="J103" s="81">
        <f t="shared" ref="J103:J117" si="72">ROUND(IF(F103=0, IF(D103=0, 0, 1), D103/F103),5)</f>
        <v>1.63218</v>
      </c>
      <c r="K103" s="44" t="s">
        <v>120</v>
      </c>
      <c r="L103" s="78" t="b">
        <f t="shared" si="66"/>
        <v>1</v>
      </c>
      <c r="O103" s="72" t="s">
        <v>174</v>
      </c>
      <c r="P103" s="47">
        <f t="shared" si="50"/>
        <v>10609.16</v>
      </c>
      <c r="Q103" s="47">
        <f t="shared" si="51"/>
        <v>6500</v>
      </c>
    </row>
    <row r="104" spans="1:18" ht="12" x14ac:dyDescent="0.2">
      <c r="A104" s="44"/>
      <c r="B104" s="44"/>
      <c r="C104" s="44" t="s">
        <v>121</v>
      </c>
      <c r="D104" s="47">
        <v>1151.4100000000001</v>
      </c>
      <c r="E104" s="48"/>
      <c r="F104" s="47">
        <v>1000</v>
      </c>
      <c r="G104" s="48"/>
      <c r="H104" s="47">
        <f t="shared" si="71"/>
        <v>151.41</v>
      </c>
      <c r="I104" s="48"/>
      <c r="J104" s="81">
        <f t="shared" si="72"/>
        <v>1.15141</v>
      </c>
      <c r="K104" s="44" t="s">
        <v>121</v>
      </c>
      <c r="L104" s="78" t="b">
        <f t="shared" si="66"/>
        <v>1</v>
      </c>
      <c r="O104" s="72" t="s">
        <v>15</v>
      </c>
      <c r="P104" s="47">
        <f t="shared" si="50"/>
        <v>1151.4100000000001</v>
      </c>
      <c r="Q104" s="47">
        <f t="shared" si="51"/>
        <v>1000</v>
      </c>
    </row>
    <row r="105" spans="1:18" ht="12" x14ac:dyDescent="0.2">
      <c r="A105" s="44"/>
      <c r="B105" s="44"/>
      <c r="C105" s="44" t="s">
        <v>564</v>
      </c>
      <c r="D105" s="47">
        <v>3620</v>
      </c>
      <c r="E105" s="48"/>
      <c r="F105" s="47">
        <v>833.33</v>
      </c>
      <c r="G105" s="48"/>
      <c r="H105" s="47">
        <f t="shared" si="71"/>
        <v>2786.67</v>
      </c>
      <c r="I105" s="48"/>
      <c r="J105" s="81">
        <f t="shared" si="72"/>
        <v>4.3440200000000004</v>
      </c>
      <c r="K105" s="44" t="s">
        <v>564</v>
      </c>
      <c r="L105" s="78" t="b">
        <f t="shared" si="66"/>
        <v>1</v>
      </c>
      <c r="O105" s="72" t="s">
        <v>176</v>
      </c>
      <c r="P105" s="47">
        <f t="shared" si="50"/>
        <v>3620</v>
      </c>
      <c r="Q105" s="47">
        <f t="shared" si="51"/>
        <v>833.33</v>
      </c>
    </row>
    <row r="106" spans="1:18" ht="12" x14ac:dyDescent="0.2">
      <c r="A106" s="44"/>
      <c r="B106" s="44"/>
      <c r="C106" s="44" t="s">
        <v>123</v>
      </c>
      <c r="D106" s="47">
        <v>31491.07</v>
      </c>
      <c r="E106" s="48"/>
      <c r="F106" s="47">
        <v>28333.33</v>
      </c>
      <c r="G106" s="48"/>
      <c r="H106" s="47">
        <f t="shared" si="71"/>
        <v>3157.74</v>
      </c>
      <c r="I106" s="48"/>
      <c r="J106" s="81">
        <f t="shared" si="72"/>
        <v>1.11145</v>
      </c>
      <c r="K106" s="44" t="s">
        <v>123</v>
      </c>
      <c r="L106" s="78" t="b">
        <f t="shared" si="66"/>
        <v>1</v>
      </c>
      <c r="O106" s="72" t="s">
        <v>177</v>
      </c>
      <c r="P106" s="47">
        <f t="shared" si="50"/>
        <v>31491.07</v>
      </c>
      <c r="Q106" s="47">
        <f t="shared" si="51"/>
        <v>28333.33</v>
      </c>
    </row>
    <row r="107" spans="1:18" ht="12" x14ac:dyDescent="0.2">
      <c r="A107" s="44"/>
      <c r="B107" s="44"/>
      <c r="C107" s="44" t="s">
        <v>124</v>
      </c>
      <c r="D107" s="47">
        <v>17482.75</v>
      </c>
      <c r="E107" s="48"/>
      <c r="F107" s="47">
        <v>5916.67</v>
      </c>
      <c r="G107" s="48"/>
      <c r="H107" s="47">
        <f t="shared" si="71"/>
        <v>11566.08</v>
      </c>
      <c r="I107" s="48"/>
      <c r="J107" s="81">
        <f t="shared" si="72"/>
        <v>2.9548299999999998</v>
      </c>
      <c r="K107" s="44" t="s">
        <v>124</v>
      </c>
      <c r="L107" s="78" t="b">
        <f t="shared" si="66"/>
        <v>1</v>
      </c>
      <c r="O107" s="72" t="s">
        <v>179</v>
      </c>
      <c r="P107" s="47">
        <f t="shared" si="50"/>
        <v>17482.75</v>
      </c>
      <c r="Q107" s="47">
        <f t="shared" si="51"/>
        <v>5916.67</v>
      </c>
    </row>
    <row r="108" spans="1:18" ht="12" x14ac:dyDescent="0.2">
      <c r="A108" s="44"/>
      <c r="B108" s="44"/>
      <c r="C108" s="44" t="s">
        <v>125</v>
      </c>
      <c r="D108" s="47">
        <v>0</v>
      </c>
      <c r="E108" s="48"/>
      <c r="F108" s="47">
        <v>5416.67</v>
      </c>
      <c r="G108" s="48"/>
      <c r="H108" s="47">
        <f t="shared" si="71"/>
        <v>-5416.67</v>
      </c>
      <c r="I108" s="48"/>
      <c r="J108" s="81">
        <f t="shared" si="72"/>
        <v>0</v>
      </c>
      <c r="K108" s="44" t="s">
        <v>125</v>
      </c>
      <c r="L108" s="78" t="b">
        <f t="shared" si="66"/>
        <v>1</v>
      </c>
      <c r="O108" s="72" t="s">
        <v>181</v>
      </c>
      <c r="P108" s="47">
        <f t="shared" si="50"/>
        <v>0</v>
      </c>
      <c r="Q108" s="47">
        <f t="shared" si="51"/>
        <v>5416.67</v>
      </c>
    </row>
    <row r="109" spans="1:18" ht="12" x14ac:dyDescent="0.2">
      <c r="A109" s="44"/>
      <c r="B109" s="44"/>
      <c r="C109" s="44" t="s">
        <v>126</v>
      </c>
      <c r="D109" s="47">
        <v>3630</v>
      </c>
      <c r="E109" s="48"/>
      <c r="F109" s="47">
        <v>4200</v>
      </c>
      <c r="G109" s="48"/>
      <c r="H109" s="47">
        <f t="shared" si="71"/>
        <v>-570</v>
      </c>
      <c r="I109" s="48"/>
      <c r="J109" s="81">
        <f t="shared" si="72"/>
        <v>0.86429</v>
      </c>
      <c r="K109" s="44" t="s">
        <v>126</v>
      </c>
      <c r="L109" s="78" t="b">
        <f t="shared" si="66"/>
        <v>1</v>
      </c>
      <c r="O109" s="72" t="s">
        <v>183</v>
      </c>
      <c r="P109" s="47">
        <f t="shared" si="50"/>
        <v>3630</v>
      </c>
      <c r="Q109" s="47">
        <f t="shared" si="51"/>
        <v>4200</v>
      </c>
    </row>
    <row r="110" spans="1:18" ht="12" x14ac:dyDescent="0.2">
      <c r="A110" s="44"/>
      <c r="B110" s="44"/>
      <c r="C110" s="44" t="s">
        <v>127</v>
      </c>
      <c r="D110" s="47">
        <v>0</v>
      </c>
      <c r="E110" s="48"/>
      <c r="F110" s="47">
        <v>20</v>
      </c>
      <c r="G110" s="48"/>
      <c r="H110" s="47">
        <f t="shared" si="71"/>
        <v>-20</v>
      </c>
      <c r="I110" s="48"/>
      <c r="J110" s="81">
        <f t="shared" si="72"/>
        <v>0</v>
      </c>
      <c r="K110" s="44" t="s">
        <v>127</v>
      </c>
      <c r="L110" s="78" t="b">
        <f t="shared" si="66"/>
        <v>1</v>
      </c>
      <c r="O110" s="72" t="s">
        <v>185</v>
      </c>
      <c r="P110" s="47">
        <f t="shared" si="50"/>
        <v>0</v>
      </c>
      <c r="Q110" s="47">
        <f t="shared" si="51"/>
        <v>20</v>
      </c>
    </row>
    <row r="111" spans="1:18" ht="12" x14ac:dyDescent="0.2">
      <c r="A111" s="44"/>
      <c r="B111" s="44"/>
      <c r="C111" s="44" t="s">
        <v>634</v>
      </c>
      <c r="D111" s="47">
        <v>0</v>
      </c>
      <c r="E111" s="48"/>
      <c r="F111" s="47">
        <v>237.5</v>
      </c>
      <c r="G111" s="48"/>
      <c r="H111" s="47">
        <f t="shared" si="71"/>
        <v>-237.5</v>
      </c>
      <c r="I111" s="48"/>
      <c r="J111" s="81">
        <f t="shared" si="72"/>
        <v>0</v>
      </c>
      <c r="K111" s="44" t="s">
        <v>634</v>
      </c>
      <c r="L111" s="78" t="b">
        <f t="shared" si="66"/>
        <v>1</v>
      </c>
      <c r="O111" s="80" t="s">
        <v>635</v>
      </c>
      <c r="P111" s="47">
        <f t="shared" si="50"/>
        <v>0</v>
      </c>
      <c r="Q111" s="47">
        <f t="shared" si="51"/>
        <v>237.5</v>
      </c>
    </row>
    <row r="112" spans="1:18" ht="12" x14ac:dyDescent="0.2">
      <c r="A112" s="44"/>
      <c r="B112" s="44"/>
      <c r="C112" s="44" t="s">
        <v>128</v>
      </c>
      <c r="D112" s="47">
        <v>29791.08</v>
      </c>
      <c r="E112" s="48"/>
      <c r="F112" s="47">
        <v>33416.31</v>
      </c>
      <c r="G112" s="48"/>
      <c r="H112" s="47">
        <f t="shared" si="71"/>
        <v>-3625.23</v>
      </c>
      <c r="I112" s="48"/>
      <c r="J112" s="81">
        <f t="shared" si="72"/>
        <v>0.89151000000000002</v>
      </c>
      <c r="K112" s="44" t="s">
        <v>128</v>
      </c>
      <c r="L112" s="78" t="b">
        <f t="shared" si="66"/>
        <v>1</v>
      </c>
      <c r="O112" s="72" t="s">
        <v>19</v>
      </c>
      <c r="P112" s="47">
        <f t="shared" si="50"/>
        <v>29791.08</v>
      </c>
      <c r="Q112" s="47">
        <f t="shared" si="51"/>
        <v>33416.31</v>
      </c>
    </row>
    <row r="113" spans="1:17" ht="12" x14ac:dyDescent="0.2">
      <c r="A113" s="44"/>
      <c r="B113" s="44"/>
      <c r="C113" s="44" t="s">
        <v>129</v>
      </c>
      <c r="D113" s="47">
        <v>568</v>
      </c>
      <c r="E113" s="48"/>
      <c r="F113" s="47">
        <v>1500</v>
      </c>
      <c r="G113" s="48"/>
      <c r="H113" s="47">
        <f t="shared" si="71"/>
        <v>-932</v>
      </c>
      <c r="I113" s="48"/>
      <c r="J113" s="81">
        <f t="shared" si="72"/>
        <v>0.37867000000000001</v>
      </c>
      <c r="K113" s="44" t="s">
        <v>129</v>
      </c>
      <c r="L113" s="78" t="b">
        <f t="shared" si="66"/>
        <v>1</v>
      </c>
      <c r="O113" s="72" t="s">
        <v>16</v>
      </c>
      <c r="P113" s="47">
        <f t="shared" si="50"/>
        <v>568</v>
      </c>
      <c r="Q113" s="47">
        <f t="shared" si="51"/>
        <v>1500</v>
      </c>
    </row>
    <row r="114" spans="1:17" ht="12" x14ac:dyDescent="0.2">
      <c r="A114" s="44"/>
      <c r="B114" s="44"/>
      <c r="C114" s="44" t="s">
        <v>130</v>
      </c>
      <c r="D114" s="47">
        <v>39.9</v>
      </c>
      <c r="E114" s="48"/>
      <c r="F114" s="47">
        <v>400</v>
      </c>
      <c r="G114" s="48"/>
      <c r="H114" s="47">
        <f t="shared" si="71"/>
        <v>-360.1</v>
      </c>
      <c r="I114" s="48"/>
      <c r="J114" s="81">
        <f t="shared" si="72"/>
        <v>9.9750000000000005E-2</v>
      </c>
      <c r="K114" s="44" t="s">
        <v>130</v>
      </c>
      <c r="L114" s="78" t="b">
        <f t="shared" si="66"/>
        <v>1</v>
      </c>
      <c r="O114" s="72" t="s">
        <v>189</v>
      </c>
      <c r="P114" s="47">
        <f t="shared" si="50"/>
        <v>39.9</v>
      </c>
      <c r="Q114" s="47">
        <f t="shared" si="51"/>
        <v>400</v>
      </c>
    </row>
    <row r="115" spans="1:17" ht="12" x14ac:dyDescent="0.2">
      <c r="A115" s="44"/>
      <c r="B115" s="44"/>
      <c r="C115" s="44" t="s">
        <v>131</v>
      </c>
      <c r="D115" s="47">
        <v>0</v>
      </c>
      <c r="E115" s="48"/>
      <c r="F115" s="47">
        <v>1833.33</v>
      </c>
      <c r="G115" s="48"/>
      <c r="H115" s="47">
        <f t="shared" si="71"/>
        <v>-1833.33</v>
      </c>
      <c r="I115" s="48"/>
      <c r="J115" s="81">
        <f t="shared" si="72"/>
        <v>0</v>
      </c>
      <c r="K115" s="44" t="s">
        <v>131</v>
      </c>
      <c r="L115" s="78" t="b">
        <f t="shared" si="66"/>
        <v>1</v>
      </c>
      <c r="O115" s="72" t="s">
        <v>191</v>
      </c>
      <c r="P115" s="47">
        <f t="shared" si="50"/>
        <v>0</v>
      </c>
      <c r="Q115" s="47">
        <f t="shared" si="51"/>
        <v>1833.33</v>
      </c>
    </row>
    <row r="116" spans="1:17" ht="12" x14ac:dyDescent="0.2">
      <c r="A116" s="44"/>
      <c r="B116" s="44"/>
      <c r="C116" s="44" t="s">
        <v>132</v>
      </c>
      <c r="D116" s="47">
        <v>4095</v>
      </c>
      <c r="E116" s="48"/>
      <c r="F116" s="47">
        <v>35300</v>
      </c>
      <c r="G116" s="48"/>
      <c r="H116" s="47">
        <f t="shared" si="71"/>
        <v>-31205</v>
      </c>
      <c r="I116" s="48"/>
      <c r="J116" s="81">
        <f t="shared" si="72"/>
        <v>0.11601</v>
      </c>
      <c r="K116" s="44" t="s">
        <v>132</v>
      </c>
      <c r="L116" s="78" t="b">
        <f t="shared" si="66"/>
        <v>1</v>
      </c>
      <c r="O116" s="72" t="s">
        <v>64</v>
      </c>
      <c r="P116" s="47">
        <f t="shared" si="50"/>
        <v>4095</v>
      </c>
      <c r="Q116" s="47">
        <f t="shared" si="51"/>
        <v>35300</v>
      </c>
    </row>
    <row r="117" spans="1:17" ht="12" x14ac:dyDescent="0.2">
      <c r="A117" s="44"/>
      <c r="B117" s="44"/>
      <c r="C117" s="44" t="s">
        <v>133</v>
      </c>
      <c r="D117" s="47">
        <v>0</v>
      </c>
      <c r="E117" s="48"/>
      <c r="F117" s="47">
        <v>333.33</v>
      </c>
      <c r="G117" s="48"/>
      <c r="H117" s="47">
        <f t="shared" si="71"/>
        <v>-333.33</v>
      </c>
      <c r="I117" s="48"/>
      <c r="J117" s="81">
        <f t="shared" si="72"/>
        <v>0</v>
      </c>
      <c r="K117" s="44" t="s">
        <v>133</v>
      </c>
      <c r="L117" s="78" t="b">
        <f t="shared" si="66"/>
        <v>1</v>
      </c>
      <c r="O117" s="72" t="s">
        <v>194</v>
      </c>
      <c r="P117" s="47">
        <f t="shared" si="50"/>
        <v>0</v>
      </c>
      <c r="Q117" s="47">
        <f t="shared" si="51"/>
        <v>333.33</v>
      </c>
    </row>
    <row r="118" spans="1:17" ht="12.75" thickBot="1" x14ac:dyDescent="0.25">
      <c r="A118" s="44"/>
      <c r="B118" s="44"/>
      <c r="C118" s="44" t="s">
        <v>135</v>
      </c>
      <c r="D118" s="49">
        <v>0</v>
      </c>
      <c r="E118" s="48"/>
      <c r="F118" s="49">
        <v>1958.33</v>
      </c>
      <c r="G118" s="48"/>
      <c r="H118" s="47">
        <f>ROUND((D118-F118),5)</f>
        <v>-1958.33</v>
      </c>
      <c r="I118" s="48"/>
      <c r="J118" s="81">
        <f>ROUND(IF(F118=0, IF(D118=0, 0, 1), D118/F118),5)</f>
        <v>0</v>
      </c>
      <c r="K118" s="44" t="s">
        <v>135</v>
      </c>
      <c r="L118" s="78" t="b">
        <f t="shared" si="66"/>
        <v>1</v>
      </c>
      <c r="O118" s="72" t="s">
        <v>198</v>
      </c>
      <c r="P118" s="47">
        <f t="shared" si="50"/>
        <v>0</v>
      </c>
      <c r="Q118" s="47">
        <f t="shared" si="51"/>
        <v>1958.33</v>
      </c>
    </row>
    <row r="119" spans="1:17" ht="12" x14ac:dyDescent="0.2">
      <c r="A119" s="44"/>
      <c r="B119" s="44"/>
      <c r="C119" s="44" t="s">
        <v>134</v>
      </c>
      <c r="D119" s="50">
        <v>0</v>
      </c>
      <c r="E119" s="50"/>
      <c r="F119" s="50">
        <v>0</v>
      </c>
      <c r="G119" s="48"/>
      <c r="H119" s="47">
        <f>ROUND((D119-F119),5)</f>
        <v>0</v>
      </c>
      <c r="I119" s="48"/>
      <c r="J119" s="81">
        <f>ROUND(IF(F119=0, IF(D119=0, 0, 1), D119/F119),5)</f>
        <v>0</v>
      </c>
      <c r="K119" s="44" t="s">
        <v>134</v>
      </c>
      <c r="L119" s="78" t="b">
        <f>K119=C119</f>
        <v>1</v>
      </c>
      <c r="O119" s="72" t="s">
        <v>196</v>
      </c>
      <c r="P119" s="47">
        <f>+D119</f>
        <v>0</v>
      </c>
      <c r="Q119" s="47">
        <f>+F119</f>
        <v>0</v>
      </c>
    </row>
    <row r="120" spans="1:17" ht="12" x14ac:dyDescent="0.2">
      <c r="A120" s="44"/>
      <c r="C120" s="44" t="s">
        <v>136</v>
      </c>
      <c r="D120" s="47">
        <v>0</v>
      </c>
      <c r="E120" s="47"/>
      <c r="F120" s="47">
        <v>0</v>
      </c>
      <c r="G120" s="48"/>
      <c r="H120" s="47">
        <f>ROUND((D120-F120),5)</f>
        <v>0</v>
      </c>
      <c r="I120" s="48"/>
      <c r="J120" s="81">
        <f>ROUND(IF(F120=0, IF(D120=0, 0, 1), D120/F120),5)</f>
        <v>0</v>
      </c>
      <c r="K120" s="44" t="s">
        <v>136</v>
      </c>
      <c r="L120" s="78" t="b">
        <f t="shared" si="66"/>
        <v>1</v>
      </c>
      <c r="O120" s="72" t="s">
        <v>65</v>
      </c>
      <c r="P120" s="47">
        <f t="shared" si="50"/>
        <v>0</v>
      </c>
      <c r="Q120" s="47">
        <f t="shared" si="51"/>
        <v>0</v>
      </c>
    </row>
    <row r="121" spans="1:17" ht="12.75" thickBot="1" x14ac:dyDescent="0.25">
      <c r="A121" s="44"/>
      <c r="C121" s="44" t="s">
        <v>90</v>
      </c>
      <c r="D121" s="49">
        <v>0</v>
      </c>
      <c r="E121" s="49"/>
      <c r="F121" s="49">
        <v>0</v>
      </c>
      <c r="G121" s="48"/>
      <c r="H121" s="49">
        <f>ROUND((D121-F121),5)</f>
        <v>0</v>
      </c>
      <c r="I121" s="48"/>
      <c r="J121" s="82">
        <f>ROUND(IF(F121=0, IF(D121=0, 0, 1), D121/F121),5)</f>
        <v>0</v>
      </c>
      <c r="K121" s="44" t="s">
        <v>90</v>
      </c>
      <c r="L121" s="78" t="b">
        <f t="shared" si="66"/>
        <v>1</v>
      </c>
      <c r="O121" s="72" t="s">
        <v>93</v>
      </c>
      <c r="P121" s="47">
        <f t="shared" si="50"/>
        <v>0</v>
      </c>
      <c r="Q121" s="47">
        <f t="shared" si="51"/>
        <v>0</v>
      </c>
    </row>
    <row r="122" spans="1:17" ht="12" x14ac:dyDescent="0.2">
      <c r="A122" s="44"/>
      <c r="B122" s="44" t="s">
        <v>91</v>
      </c>
      <c r="C122" s="44"/>
      <c r="D122" s="47">
        <f>ROUND(SUM(D102:D121),5)</f>
        <v>102478.37</v>
      </c>
      <c r="E122" s="47"/>
      <c r="F122" s="47">
        <f>ROUND(SUM(F102:F121),5)</f>
        <v>127198.8</v>
      </c>
      <c r="G122" s="48"/>
      <c r="H122" s="47">
        <f>ROUND((D122-F122),5)</f>
        <v>-24720.43</v>
      </c>
      <c r="I122" s="48"/>
      <c r="J122" s="81">
        <f>ROUND(IF(F122=0, IF(D122=0, 0, 1), D122/F122),5)</f>
        <v>0.80566000000000004</v>
      </c>
      <c r="K122" s="44"/>
      <c r="L122" s="78" t="b">
        <f t="shared" si="66"/>
        <v>1</v>
      </c>
      <c r="O122" s="72"/>
      <c r="P122" s="47">
        <f t="shared" si="50"/>
        <v>102478.37</v>
      </c>
      <c r="Q122" s="47">
        <f t="shared" si="51"/>
        <v>127198.8</v>
      </c>
    </row>
    <row r="123" spans="1:17" ht="12" x14ac:dyDescent="0.2">
      <c r="A123" s="44"/>
      <c r="B123" s="44" t="s">
        <v>137</v>
      </c>
      <c r="C123" s="44"/>
      <c r="D123" s="47"/>
      <c r="E123" s="47"/>
      <c r="F123" s="47"/>
      <c r="G123" s="48"/>
      <c r="H123" s="47"/>
      <c r="I123" s="48"/>
      <c r="J123" s="81"/>
      <c r="K123" s="44"/>
      <c r="L123" s="78" t="b">
        <f t="shared" si="66"/>
        <v>1</v>
      </c>
      <c r="O123" s="72"/>
      <c r="P123" s="47">
        <f t="shared" si="50"/>
        <v>0</v>
      </c>
      <c r="Q123" s="47">
        <f t="shared" si="51"/>
        <v>0</v>
      </c>
    </row>
    <row r="124" spans="1:17" ht="12" x14ac:dyDescent="0.2">
      <c r="A124" s="44"/>
      <c r="B124" s="44"/>
      <c r="C124" s="44" t="s">
        <v>138</v>
      </c>
      <c r="D124" s="47">
        <v>406.88</v>
      </c>
      <c r="E124" s="48"/>
      <c r="F124" s="47">
        <v>291.67</v>
      </c>
      <c r="G124" s="48"/>
      <c r="H124" s="47">
        <f t="shared" ref="H124:H136" si="73">ROUND((D124-F124),5)</f>
        <v>115.21</v>
      </c>
      <c r="I124" s="48"/>
      <c r="J124" s="81">
        <f t="shared" ref="J124:J136" si="74">ROUND(IF(F124=0, IF(D124=0, 0, 1), D124/F124),5)</f>
        <v>1.395</v>
      </c>
      <c r="K124" s="44" t="s">
        <v>138</v>
      </c>
      <c r="L124" s="78" t="b">
        <f t="shared" si="66"/>
        <v>1</v>
      </c>
      <c r="O124" s="72" t="s">
        <v>200</v>
      </c>
      <c r="P124" s="47">
        <f t="shared" si="50"/>
        <v>406.88</v>
      </c>
      <c r="Q124" s="47">
        <f t="shared" si="51"/>
        <v>291.67</v>
      </c>
    </row>
    <row r="125" spans="1:17" ht="12" x14ac:dyDescent="0.2">
      <c r="A125" s="44"/>
      <c r="B125" s="44"/>
      <c r="C125" s="44" t="s">
        <v>139</v>
      </c>
      <c r="D125" s="47">
        <v>951.31</v>
      </c>
      <c r="E125" s="48"/>
      <c r="F125" s="47">
        <v>1125</v>
      </c>
      <c r="G125" s="48"/>
      <c r="H125" s="47">
        <f t="shared" si="73"/>
        <v>-173.69</v>
      </c>
      <c r="I125" s="48"/>
      <c r="J125" s="81">
        <f t="shared" si="74"/>
        <v>0.84560999999999997</v>
      </c>
      <c r="K125" s="44" t="s">
        <v>139</v>
      </c>
      <c r="L125" s="78" t="b">
        <f t="shared" si="66"/>
        <v>1</v>
      </c>
      <c r="O125" s="72" t="s">
        <v>67</v>
      </c>
      <c r="P125" s="47">
        <f t="shared" si="50"/>
        <v>951.31</v>
      </c>
      <c r="Q125" s="47">
        <f t="shared" si="51"/>
        <v>1125</v>
      </c>
    </row>
    <row r="126" spans="1:17" ht="12" x14ac:dyDescent="0.2">
      <c r="A126" s="44"/>
      <c r="B126" s="44"/>
      <c r="C126" s="44" t="s">
        <v>140</v>
      </c>
      <c r="D126" s="47">
        <v>4484.8100000000004</v>
      </c>
      <c r="E126" s="48"/>
      <c r="F126" s="47">
        <v>3900</v>
      </c>
      <c r="G126" s="48"/>
      <c r="H126" s="47">
        <f t="shared" si="73"/>
        <v>584.80999999999995</v>
      </c>
      <c r="I126" s="48"/>
      <c r="J126" s="81">
        <f t="shared" si="74"/>
        <v>1.14995</v>
      </c>
      <c r="K126" s="44" t="s">
        <v>140</v>
      </c>
      <c r="L126" s="78" t="b">
        <f t="shared" si="66"/>
        <v>1</v>
      </c>
      <c r="O126" s="72" t="s">
        <v>203</v>
      </c>
      <c r="P126" s="47">
        <f t="shared" si="50"/>
        <v>4484.8100000000004</v>
      </c>
      <c r="Q126" s="47">
        <f t="shared" si="51"/>
        <v>3900</v>
      </c>
    </row>
    <row r="127" spans="1:17" ht="12" x14ac:dyDescent="0.2">
      <c r="A127" s="44"/>
      <c r="B127" s="44"/>
      <c r="C127" s="44" t="s">
        <v>141</v>
      </c>
      <c r="D127" s="47">
        <v>11597.59</v>
      </c>
      <c r="E127" s="48"/>
      <c r="F127" s="47">
        <v>12583.33</v>
      </c>
      <c r="G127" s="48"/>
      <c r="H127" s="47">
        <f t="shared" si="73"/>
        <v>-985.74</v>
      </c>
      <c r="I127" s="48"/>
      <c r="J127" s="81">
        <f t="shared" si="74"/>
        <v>0.92166000000000003</v>
      </c>
      <c r="K127" s="44" t="s">
        <v>141</v>
      </c>
      <c r="L127" s="78" t="b">
        <f t="shared" si="66"/>
        <v>1</v>
      </c>
      <c r="O127" s="72" t="s">
        <v>205</v>
      </c>
      <c r="P127" s="47">
        <f t="shared" si="50"/>
        <v>11597.59</v>
      </c>
      <c r="Q127" s="47">
        <f t="shared" si="51"/>
        <v>12583.33</v>
      </c>
    </row>
    <row r="128" spans="1:17" ht="12" x14ac:dyDescent="0.2">
      <c r="A128" s="44"/>
      <c r="B128" s="44"/>
      <c r="C128" s="44" t="s">
        <v>142</v>
      </c>
      <c r="D128" s="47">
        <v>9812.17</v>
      </c>
      <c r="E128" s="48"/>
      <c r="F128" s="47">
        <v>12500</v>
      </c>
      <c r="G128" s="48"/>
      <c r="H128" s="47">
        <f t="shared" si="73"/>
        <v>-2687.83</v>
      </c>
      <c r="I128" s="48"/>
      <c r="J128" s="81">
        <f t="shared" si="74"/>
        <v>0.78496999999999995</v>
      </c>
      <c r="K128" s="44" t="s">
        <v>142</v>
      </c>
      <c r="L128" s="78" t="b">
        <f t="shared" si="66"/>
        <v>1</v>
      </c>
      <c r="O128" s="72" t="s">
        <v>207</v>
      </c>
      <c r="P128" s="47">
        <f t="shared" si="50"/>
        <v>9812.17</v>
      </c>
      <c r="Q128" s="47">
        <f t="shared" si="51"/>
        <v>12500</v>
      </c>
    </row>
    <row r="129" spans="1:17" ht="12" x14ac:dyDescent="0.2">
      <c r="A129" s="44"/>
      <c r="B129" s="44"/>
      <c r="C129" s="44" t="s">
        <v>143</v>
      </c>
      <c r="D129" s="47">
        <v>2387.65</v>
      </c>
      <c r="E129" s="48"/>
      <c r="F129" s="47">
        <v>2800</v>
      </c>
      <c r="G129" s="48"/>
      <c r="H129" s="47">
        <f t="shared" si="73"/>
        <v>-412.35</v>
      </c>
      <c r="I129" s="48"/>
      <c r="J129" s="81">
        <f t="shared" si="74"/>
        <v>0.85272999999999999</v>
      </c>
      <c r="K129" s="44" t="s">
        <v>143</v>
      </c>
      <c r="L129" s="78" t="b">
        <f t="shared" si="66"/>
        <v>1</v>
      </c>
      <c r="O129" s="72" t="s">
        <v>209</v>
      </c>
      <c r="P129" s="47">
        <f t="shared" si="50"/>
        <v>2387.65</v>
      </c>
      <c r="Q129" s="47">
        <f t="shared" si="51"/>
        <v>2800</v>
      </c>
    </row>
    <row r="130" spans="1:17" ht="12" x14ac:dyDescent="0.2">
      <c r="A130" s="44"/>
      <c r="B130" s="44"/>
      <c r="C130" s="44" t="s">
        <v>144</v>
      </c>
      <c r="D130" s="47">
        <v>21983.05</v>
      </c>
      <c r="E130" s="48"/>
      <c r="F130" s="47">
        <v>5450</v>
      </c>
      <c r="G130" s="48"/>
      <c r="H130" s="47">
        <f t="shared" si="73"/>
        <v>16533.05</v>
      </c>
      <c r="I130" s="48"/>
      <c r="J130" s="81">
        <f t="shared" si="74"/>
        <v>4.0335900000000002</v>
      </c>
      <c r="K130" s="44" t="s">
        <v>144</v>
      </c>
      <c r="L130" s="78" t="b">
        <f t="shared" si="66"/>
        <v>1</v>
      </c>
      <c r="O130" s="72" t="s">
        <v>17</v>
      </c>
      <c r="P130" s="47">
        <f t="shared" si="50"/>
        <v>21983.05</v>
      </c>
      <c r="Q130" s="47">
        <f t="shared" si="51"/>
        <v>5450</v>
      </c>
    </row>
    <row r="131" spans="1:17" ht="12" x14ac:dyDescent="0.2">
      <c r="A131" s="44"/>
      <c r="B131" s="44"/>
      <c r="C131" s="44" t="s">
        <v>145</v>
      </c>
      <c r="D131" s="47">
        <v>0</v>
      </c>
      <c r="E131" s="48"/>
      <c r="F131" s="47">
        <v>12041.67</v>
      </c>
      <c r="G131" s="48"/>
      <c r="H131" s="47">
        <f t="shared" si="73"/>
        <v>-12041.67</v>
      </c>
      <c r="I131" s="48"/>
      <c r="J131" s="81">
        <f t="shared" si="74"/>
        <v>0</v>
      </c>
      <c r="K131" s="44" t="s">
        <v>145</v>
      </c>
      <c r="L131" s="78" t="b">
        <f t="shared" si="66"/>
        <v>1</v>
      </c>
      <c r="O131" s="72" t="s">
        <v>33</v>
      </c>
      <c r="P131" s="47">
        <f t="shared" si="50"/>
        <v>0</v>
      </c>
      <c r="Q131" s="47">
        <f t="shared" si="51"/>
        <v>12041.67</v>
      </c>
    </row>
    <row r="132" spans="1:17" ht="12" x14ac:dyDescent="0.2">
      <c r="A132" s="44"/>
      <c r="B132" s="44"/>
      <c r="C132" s="44" t="s">
        <v>146</v>
      </c>
      <c r="D132" s="47">
        <v>0</v>
      </c>
      <c r="E132" s="48"/>
      <c r="F132" s="47">
        <v>2741.67</v>
      </c>
      <c r="G132" s="48"/>
      <c r="H132" s="47">
        <f t="shared" si="73"/>
        <v>-2741.67</v>
      </c>
      <c r="I132" s="48"/>
      <c r="J132" s="81">
        <f t="shared" si="74"/>
        <v>0</v>
      </c>
      <c r="K132" s="44" t="s">
        <v>146</v>
      </c>
      <c r="L132" s="78" t="b">
        <f t="shared" si="66"/>
        <v>1</v>
      </c>
      <c r="O132" s="72" t="s">
        <v>213</v>
      </c>
      <c r="P132" s="47">
        <f t="shared" si="50"/>
        <v>0</v>
      </c>
      <c r="Q132" s="47">
        <f t="shared" si="51"/>
        <v>2741.67</v>
      </c>
    </row>
    <row r="133" spans="1:17" ht="12" x14ac:dyDescent="0.2">
      <c r="A133" s="44"/>
      <c r="B133" s="44"/>
      <c r="C133" s="44" t="s">
        <v>571</v>
      </c>
      <c r="D133" s="47">
        <v>14627</v>
      </c>
      <c r="E133" s="48"/>
      <c r="F133" s="47">
        <v>18333.330000000002</v>
      </c>
      <c r="G133" s="48"/>
      <c r="H133" s="47">
        <f t="shared" si="73"/>
        <v>-3706.33</v>
      </c>
      <c r="I133" s="48"/>
      <c r="J133" s="81">
        <f t="shared" si="74"/>
        <v>0.79783999999999999</v>
      </c>
      <c r="K133" s="44" t="s">
        <v>571</v>
      </c>
      <c r="L133" s="78" t="b">
        <f t="shared" si="66"/>
        <v>1</v>
      </c>
      <c r="O133" s="72" t="s">
        <v>215</v>
      </c>
      <c r="P133" s="47">
        <f t="shared" si="50"/>
        <v>14627</v>
      </c>
      <c r="Q133" s="47">
        <f t="shared" si="51"/>
        <v>18333.330000000002</v>
      </c>
    </row>
    <row r="134" spans="1:17" ht="12" x14ac:dyDescent="0.2">
      <c r="A134" s="44"/>
      <c r="B134" s="44"/>
      <c r="C134" s="44" t="s">
        <v>572</v>
      </c>
      <c r="D134" s="47">
        <v>2255.61</v>
      </c>
      <c r="E134" s="48"/>
      <c r="F134" s="47">
        <v>2383.33</v>
      </c>
      <c r="G134" s="48"/>
      <c r="H134" s="47">
        <f t="shared" si="73"/>
        <v>-127.72</v>
      </c>
      <c r="I134" s="48"/>
      <c r="J134" s="81">
        <f t="shared" si="74"/>
        <v>0.94640999999999997</v>
      </c>
      <c r="K134" s="44" t="s">
        <v>572</v>
      </c>
      <c r="L134" s="78" t="b">
        <f t="shared" si="66"/>
        <v>1</v>
      </c>
      <c r="O134" s="72" t="s">
        <v>577</v>
      </c>
      <c r="P134" s="47">
        <f t="shared" si="50"/>
        <v>2255.61</v>
      </c>
      <c r="Q134" s="47">
        <f t="shared" si="51"/>
        <v>2383.33</v>
      </c>
    </row>
    <row r="135" spans="1:17" ht="12" x14ac:dyDescent="0.2">
      <c r="A135" s="44"/>
      <c r="B135" s="44"/>
      <c r="C135" s="44" t="s">
        <v>573</v>
      </c>
      <c r="D135" s="47">
        <v>626.5</v>
      </c>
      <c r="E135" s="48"/>
      <c r="F135" s="47">
        <v>458.33</v>
      </c>
      <c r="G135" s="48"/>
      <c r="H135" s="47">
        <f t="shared" si="73"/>
        <v>168.17</v>
      </c>
      <c r="I135" s="48"/>
      <c r="J135" s="81">
        <f t="shared" si="74"/>
        <v>1.3669199999999999</v>
      </c>
      <c r="K135" s="44" t="s">
        <v>573</v>
      </c>
      <c r="L135" s="78" t="b">
        <f t="shared" si="66"/>
        <v>1</v>
      </c>
      <c r="O135" s="72" t="s">
        <v>578</v>
      </c>
      <c r="P135" s="47">
        <f t="shared" ref="P135:P197" si="75">+D135</f>
        <v>626.5</v>
      </c>
      <c r="Q135" s="47">
        <f t="shared" ref="Q135:Q197" si="76">+F135</f>
        <v>458.33</v>
      </c>
    </row>
    <row r="136" spans="1:17" ht="12" x14ac:dyDescent="0.2">
      <c r="A136" s="44"/>
      <c r="B136" s="44"/>
      <c r="C136" s="44" t="s">
        <v>148</v>
      </c>
      <c r="D136" s="47">
        <v>1395.33</v>
      </c>
      <c r="E136" s="48"/>
      <c r="F136" s="47">
        <v>791.67</v>
      </c>
      <c r="G136" s="48"/>
      <c r="H136" s="47">
        <f t="shared" si="73"/>
        <v>603.66</v>
      </c>
      <c r="I136" s="48"/>
      <c r="J136" s="81">
        <f t="shared" si="74"/>
        <v>1.76251</v>
      </c>
      <c r="K136" s="44" t="s">
        <v>148</v>
      </c>
      <c r="L136" s="78" t="b">
        <f t="shared" si="66"/>
        <v>1</v>
      </c>
      <c r="O136" s="72" t="s">
        <v>217</v>
      </c>
      <c r="P136" s="47">
        <f t="shared" si="75"/>
        <v>1395.33</v>
      </c>
      <c r="Q136" s="47">
        <f t="shared" si="76"/>
        <v>791.67</v>
      </c>
    </row>
    <row r="137" spans="1:17" ht="12" x14ac:dyDescent="0.2">
      <c r="A137" s="44"/>
      <c r="B137" s="44"/>
      <c r="C137" s="44" t="s">
        <v>149</v>
      </c>
      <c r="D137" s="47">
        <v>325.41000000000003</v>
      </c>
      <c r="E137" s="48"/>
      <c r="F137" s="47">
        <v>1620</v>
      </c>
      <c r="G137" s="48"/>
      <c r="H137" s="47">
        <f t="shared" ref="H137:H139" si="77">ROUND((D137-F137),5)</f>
        <v>-1294.5899999999999</v>
      </c>
      <c r="I137" s="48"/>
      <c r="J137" s="81">
        <f t="shared" ref="J137:J139" si="78">ROUND(IF(F137=0, IF(D137=0, 0, 1), D137/F137),5)</f>
        <v>0.20086999999999999</v>
      </c>
      <c r="K137" s="44" t="s">
        <v>149</v>
      </c>
      <c r="L137" s="78" t="b">
        <f t="shared" ref="L137:L139" si="79">K137=C137</f>
        <v>1</v>
      </c>
      <c r="O137" s="72" t="s">
        <v>219</v>
      </c>
      <c r="P137" s="47">
        <f t="shared" si="75"/>
        <v>325.41000000000003</v>
      </c>
      <c r="Q137" s="47">
        <f t="shared" si="76"/>
        <v>1620</v>
      </c>
    </row>
    <row r="138" spans="1:17" ht="12" x14ac:dyDescent="0.2">
      <c r="A138" s="44"/>
      <c r="B138" s="44"/>
      <c r="C138" s="44" t="s">
        <v>150</v>
      </c>
      <c r="D138" s="47">
        <v>0</v>
      </c>
      <c r="E138" s="48"/>
      <c r="F138" s="47">
        <v>10000</v>
      </c>
      <c r="G138" s="48"/>
      <c r="H138" s="47">
        <f t="shared" si="77"/>
        <v>-10000</v>
      </c>
      <c r="I138" s="48"/>
      <c r="J138" s="81">
        <f t="shared" si="78"/>
        <v>0</v>
      </c>
      <c r="K138" s="44" t="s">
        <v>150</v>
      </c>
      <c r="L138" s="78" t="b">
        <f t="shared" si="79"/>
        <v>1</v>
      </c>
      <c r="O138" s="72" t="s">
        <v>220</v>
      </c>
      <c r="P138" s="47">
        <f t="shared" ref="P138:P139" si="80">+D138</f>
        <v>0</v>
      </c>
      <c r="Q138" s="47">
        <f t="shared" ref="Q138:Q139" si="81">+F138</f>
        <v>10000</v>
      </c>
    </row>
    <row r="139" spans="1:17" ht="12.75" thickBot="1" x14ac:dyDescent="0.25">
      <c r="A139" s="44"/>
      <c r="B139" s="44"/>
      <c r="C139" s="44" t="s">
        <v>151</v>
      </c>
      <c r="D139" s="49">
        <v>0</v>
      </c>
      <c r="E139" s="48"/>
      <c r="F139" s="49">
        <v>2500</v>
      </c>
      <c r="G139" s="48"/>
      <c r="H139" s="47">
        <f t="shared" si="77"/>
        <v>-2500</v>
      </c>
      <c r="I139" s="48"/>
      <c r="J139" s="81">
        <f t="shared" si="78"/>
        <v>0</v>
      </c>
      <c r="K139" s="44" t="s">
        <v>151</v>
      </c>
      <c r="L139" s="78" t="b">
        <f t="shared" si="79"/>
        <v>1</v>
      </c>
      <c r="O139" s="72" t="s">
        <v>221</v>
      </c>
      <c r="P139" s="47">
        <f t="shared" si="80"/>
        <v>0</v>
      </c>
      <c r="Q139" s="47">
        <f t="shared" si="81"/>
        <v>2500</v>
      </c>
    </row>
    <row r="140" spans="1:17" ht="12.75" thickBot="1" x14ac:dyDescent="0.25">
      <c r="A140" s="44"/>
      <c r="B140" s="44" t="s">
        <v>154</v>
      </c>
      <c r="C140" s="44" t="s">
        <v>152</v>
      </c>
      <c r="D140" s="49">
        <v>0</v>
      </c>
      <c r="E140" s="49"/>
      <c r="F140" s="49"/>
      <c r="G140" s="48"/>
      <c r="H140" s="49"/>
      <c r="I140" s="48"/>
      <c r="J140" s="82"/>
      <c r="K140" s="44" t="s">
        <v>152</v>
      </c>
      <c r="L140" s="78" t="b">
        <f t="shared" si="66"/>
        <v>1</v>
      </c>
      <c r="O140" s="72" t="s">
        <v>94</v>
      </c>
      <c r="P140" s="47">
        <f t="shared" si="75"/>
        <v>0</v>
      </c>
      <c r="Q140" s="47">
        <f t="shared" si="76"/>
        <v>0</v>
      </c>
    </row>
    <row r="141" spans="1:17" ht="12" x14ac:dyDescent="0.2">
      <c r="A141" s="44"/>
      <c r="B141" s="44"/>
      <c r="C141" s="44"/>
      <c r="D141" s="47">
        <f>ROUND(SUM(D123:D140),5)</f>
        <v>70853.31</v>
      </c>
      <c r="E141" s="47"/>
      <c r="F141" s="47">
        <f>ROUND(SUM(F123:F140),5)</f>
        <v>89520</v>
      </c>
      <c r="G141" s="48"/>
      <c r="H141" s="47">
        <f>ROUND((D141-F141),5)</f>
        <v>-18666.689999999999</v>
      </c>
      <c r="I141" s="48"/>
      <c r="J141" s="81">
        <f>ROUND(IF(F141=0, IF(D141=0, 0, 1), D141/F141),5)</f>
        <v>0.79147999999999996</v>
      </c>
      <c r="K141" s="44"/>
      <c r="L141" s="78" t="b">
        <f t="shared" si="66"/>
        <v>1</v>
      </c>
      <c r="O141" s="72"/>
      <c r="P141" s="47">
        <f t="shared" si="75"/>
        <v>70853.31</v>
      </c>
      <c r="Q141" s="47">
        <f t="shared" si="76"/>
        <v>89520</v>
      </c>
    </row>
    <row r="142" spans="1:17" ht="12" x14ac:dyDescent="0.2">
      <c r="A142" s="44"/>
      <c r="B142" s="44"/>
      <c r="C142" s="44"/>
      <c r="D142" s="47"/>
      <c r="E142" s="47"/>
      <c r="F142" s="47"/>
      <c r="G142" s="48"/>
      <c r="H142" s="47"/>
      <c r="I142" s="48"/>
      <c r="J142" s="81"/>
      <c r="K142" s="44"/>
      <c r="L142" s="78" t="b">
        <f t="shared" si="66"/>
        <v>1</v>
      </c>
      <c r="O142" s="72"/>
      <c r="P142" s="47">
        <f t="shared" si="75"/>
        <v>0</v>
      </c>
      <c r="Q142" s="47">
        <f t="shared" si="76"/>
        <v>0</v>
      </c>
    </row>
    <row r="143" spans="1:17" ht="12" x14ac:dyDescent="0.2">
      <c r="A143" s="44"/>
      <c r="B143" s="44"/>
      <c r="C143" s="44" t="s">
        <v>155</v>
      </c>
      <c r="D143" s="47">
        <v>128557.55</v>
      </c>
      <c r="E143" s="48"/>
      <c r="F143" s="47">
        <v>143524.82</v>
      </c>
      <c r="G143" s="48"/>
      <c r="H143" s="47">
        <f>ROUND((D143-F143),5)</f>
        <v>-14967.27</v>
      </c>
      <c r="I143" s="48"/>
      <c r="J143" s="81">
        <f>ROUND(IF(F143=0, IF(D143=0, 0, 1), D143/F143),5)</f>
        <v>0.89571999999999996</v>
      </c>
      <c r="K143" s="44" t="s">
        <v>155</v>
      </c>
      <c r="L143" s="78" t="b">
        <f t="shared" si="66"/>
        <v>1</v>
      </c>
      <c r="O143" s="72" t="s">
        <v>222</v>
      </c>
      <c r="P143" s="47">
        <f t="shared" si="75"/>
        <v>128557.55</v>
      </c>
      <c r="Q143" s="47">
        <f t="shared" si="76"/>
        <v>143524.82</v>
      </c>
    </row>
    <row r="144" spans="1:17" ht="12" x14ac:dyDescent="0.2">
      <c r="A144" s="44"/>
      <c r="B144" s="44"/>
      <c r="C144" s="44" t="s">
        <v>156</v>
      </c>
      <c r="D144" s="47">
        <v>0</v>
      </c>
      <c r="E144" s="48"/>
      <c r="F144" s="47">
        <v>20650.13</v>
      </c>
      <c r="G144" s="48"/>
      <c r="H144" s="47">
        <f>ROUND((D144-F144),5)</f>
        <v>-20650.13</v>
      </c>
      <c r="I144" s="48"/>
      <c r="J144" s="81">
        <f>ROUND(IF(F144=0, IF(D144=0, 0, 1), D144/F144),5)</f>
        <v>0</v>
      </c>
      <c r="K144" s="44" t="s">
        <v>156</v>
      </c>
      <c r="L144" s="78" t="b">
        <f t="shared" si="66"/>
        <v>1</v>
      </c>
      <c r="O144" s="72" t="s">
        <v>224</v>
      </c>
      <c r="P144" s="47">
        <f t="shared" si="75"/>
        <v>0</v>
      </c>
      <c r="Q144" s="47">
        <f t="shared" si="76"/>
        <v>20650.13</v>
      </c>
    </row>
    <row r="145" spans="1:17" ht="12.75" thickBot="1" x14ac:dyDescent="0.25">
      <c r="A145" s="44"/>
      <c r="C145" s="44" t="s">
        <v>157</v>
      </c>
      <c r="D145" s="49">
        <v>0</v>
      </c>
      <c r="E145" s="48"/>
      <c r="F145" s="49">
        <v>1877.08</v>
      </c>
      <c r="G145" s="48"/>
      <c r="H145" s="47">
        <f>ROUND((D145-F145),5)</f>
        <v>-1877.08</v>
      </c>
      <c r="I145" s="48"/>
      <c r="J145" s="81">
        <f>ROUND(IF(F145=0, IF(D145=0, 0, 1), D145/F145),5)</f>
        <v>0</v>
      </c>
      <c r="K145" s="44" t="s">
        <v>157</v>
      </c>
      <c r="L145" s="78" t="b">
        <f t="shared" si="66"/>
        <v>1</v>
      </c>
      <c r="O145" s="72" t="s">
        <v>34</v>
      </c>
      <c r="P145" s="47">
        <f t="shared" si="75"/>
        <v>0</v>
      </c>
      <c r="Q145" s="47">
        <f t="shared" si="76"/>
        <v>1877.08</v>
      </c>
    </row>
    <row r="146" spans="1:17" ht="12.75" thickBot="1" x14ac:dyDescent="0.25">
      <c r="A146" s="44"/>
      <c r="C146" s="44" t="s">
        <v>158</v>
      </c>
      <c r="D146" s="49">
        <v>0</v>
      </c>
      <c r="E146" s="49"/>
      <c r="F146" s="49"/>
      <c r="G146" s="48"/>
      <c r="H146" s="49"/>
      <c r="I146" s="48"/>
      <c r="J146" s="82"/>
      <c r="K146" s="44" t="s">
        <v>158</v>
      </c>
      <c r="L146" s="78" t="b">
        <f t="shared" si="66"/>
        <v>1</v>
      </c>
      <c r="O146" s="72" t="s">
        <v>227</v>
      </c>
      <c r="P146" s="47">
        <f t="shared" si="75"/>
        <v>0</v>
      </c>
      <c r="Q146" s="47">
        <f t="shared" si="76"/>
        <v>0</v>
      </c>
    </row>
    <row r="147" spans="1:17" ht="12" x14ac:dyDescent="0.2">
      <c r="A147" s="44"/>
      <c r="B147" s="44" t="s">
        <v>159</v>
      </c>
      <c r="C147" s="44"/>
      <c r="D147" s="47">
        <f>ROUND(SUM(D142:D146),5)</f>
        <v>128557.55</v>
      </c>
      <c r="E147" s="47"/>
      <c r="F147" s="47">
        <f>ROUND(SUM(F142:F146),5)</f>
        <v>166052.03</v>
      </c>
      <c r="G147" s="48"/>
      <c r="H147" s="47">
        <f>ROUND((D147-F147),5)</f>
        <v>-37494.480000000003</v>
      </c>
      <c r="I147" s="48"/>
      <c r="J147" s="81">
        <f>ROUND(IF(F147=0, IF(D147=0, 0, 1), D147/F147),5)</f>
        <v>0.7742</v>
      </c>
      <c r="K147" s="44"/>
      <c r="L147" s="78" t="b">
        <f t="shared" si="66"/>
        <v>1</v>
      </c>
      <c r="O147" s="72"/>
      <c r="P147" s="47">
        <f t="shared" si="75"/>
        <v>128557.55</v>
      </c>
      <c r="Q147" s="47">
        <f t="shared" si="76"/>
        <v>166052.03</v>
      </c>
    </row>
    <row r="148" spans="1:17" ht="12" x14ac:dyDescent="0.2">
      <c r="A148" s="44"/>
      <c r="B148" s="44" t="s">
        <v>297</v>
      </c>
      <c r="C148" s="44"/>
      <c r="D148" s="47"/>
      <c r="E148" s="47"/>
      <c r="F148" s="47"/>
      <c r="G148" s="48"/>
      <c r="H148" s="47"/>
      <c r="I148" s="48"/>
      <c r="J148" s="81"/>
      <c r="K148" s="44"/>
      <c r="L148" s="78" t="b">
        <f t="shared" ref="L148:L210" si="82">K148=C148</f>
        <v>1</v>
      </c>
      <c r="O148" s="72"/>
      <c r="P148" s="47">
        <f t="shared" si="75"/>
        <v>0</v>
      </c>
      <c r="Q148" s="47">
        <f t="shared" si="76"/>
        <v>0</v>
      </c>
    </row>
    <row r="149" spans="1:17" ht="12" x14ac:dyDescent="0.2">
      <c r="A149" s="44"/>
      <c r="B149" s="44"/>
      <c r="C149" s="44" t="s">
        <v>638</v>
      </c>
      <c r="D149" s="47">
        <v>75</v>
      </c>
      <c r="E149" s="48"/>
      <c r="F149" s="47"/>
      <c r="G149" s="48"/>
      <c r="H149" s="47"/>
      <c r="I149" s="48"/>
      <c r="J149" s="81"/>
      <c r="K149" s="44" t="s">
        <v>638</v>
      </c>
      <c r="L149" s="78" t="b">
        <f>K149=C149</f>
        <v>1</v>
      </c>
      <c r="O149" s="72" t="s">
        <v>639</v>
      </c>
      <c r="P149" s="47">
        <f t="shared" si="75"/>
        <v>75</v>
      </c>
      <c r="Q149" s="47">
        <f t="shared" si="76"/>
        <v>0</v>
      </c>
    </row>
    <row r="150" spans="1:17" ht="12" x14ac:dyDescent="0.2">
      <c r="A150" s="44"/>
      <c r="B150" s="44"/>
      <c r="C150" s="44" t="s">
        <v>298</v>
      </c>
      <c r="D150" s="47">
        <v>675.71</v>
      </c>
      <c r="E150" s="48"/>
      <c r="F150" s="47">
        <v>390</v>
      </c>
      <c r="G150" s="48"/>
      <c r="H150" s="47">
        <f t="shared" ref="H150:H169" si="83">ROUND((D150-F150),5)</f>
        <v>285.70999999999998</v>
      </c>
      <c r="I150" s="48"/>
      <c r="J150" s="81">
        <f t="shared" ref="J150:J169" si="84">ROUND(IF(F150=0, IF(D150=0, 0, 1), D150/F150),5)</f>
        <v>1.7325900000000001</v>
      </c>
      <c r="K150" s="44" t="s">
        <v>298</v>
      </c>
      <c r="L150" s="78" t="b">
        <f t="shared" si="82"/>
        <v>1</v>
      </c>
      <c r="O150" s="72" t="s">
        <v>383</v>
      </c>
      <c r="P150" s="47">
        <f t="shared" si="75"/>
        <v>675.71</v>
      </c>
      <c r="Q150" s="47">
        <f t="shared" si="76"/>
        <v>390</v>
      </c>
    </row>
    <row r="151" spans="1:17" ht="12" x14ac:dyDescent="0.2">
      <c r="A151" s="44"/>
      <c r="B151" s="44"/>
      <c r="C151" s="44" t="s">
        <v>618</v>
      </c>
      <c r="D151" s="47">
        <v>306.08</v>
      </c>
      <c r="E151" s="48"/>
      <c r="F151" s="47">
        <v>200</v>
      </c>
      <c r="G151" s="48"/>
      <c r="H151" s="47">
        <f t="shared" si="83"/>
        <v>106.08</v>
      </c>
      <c r="I151" s="48"/>
      <c r="J151" s="81">
        <f t="shared" si="84"/>
        <v>1.5304</v>
      </c>
      <c r="K151" s="44" t="s">
        <v>618</v>
      </c>
      <c r="L151" s="78" t="b">
        <f t="shared" si="82"/>
        <v>1</v>
      </c>
      <c r="O151" s="72" t="s">
        <v>619</v>
      </c>
      <c r="P151" s="47">
        <f t="shared" si="75"/>
        <v>306.08</v>
      </c>
      <c r="Q151" s="47">
        <f t="shared" si="76"/>
        <v>200</v>
      </c>
    </row>
    <row r="152" spans="1:17" ht="12" x14ac:dyDescent="0.2">
      <c r="A152" s="44"/>
      <c r="B152" s="44"/>
      <c r="C152" s="44" t="s">
        <v>299</v>
      </c>
      <c r="D152" s="47">
        <v>0</v>
      </c>
      <c r="E152" s="48"/>
      <c r="F152" s="47">
        <v>25</v>
      </c>
      <c r="G152" s="48"/>
      <c r="H152" s="47">
        <f t="shared" si="83"/>
        <v>-25</v>
      </c>
      <c r="I152" s="48"/>
      <c r="J152" s="81">
        <f t="shared" si="84"/>
        <v>0</v>
      </c>
      <c r="K152" s="44" t="s">
        <v>299</v>
      </c>
      <c r="L152" s="78" t="b">
        <f t="shared" si="82"/>
        <v>1</v>
      </c>
      <c r="O152" s="72" t="s">
        <v>384</v>
      </c>
      <c r="P152" s="47">
        <f t="shared" si="75"/>
        <v>0</v>
      </c>
      <c r="Q152" s="47">
        <f t="shared" si="76"/>
        <v>25</v>
      </c>
    </row>
    <row r="153" spans="1:17" ht="12" x14ac:dyDescent="0.2">
      <c r="A153" s="44"/>
      <c r="B153" s="44"/>
      <c r="C153" s="44" t="s">
        <v>300</v>
      </c>
      <c r="D153" s="47">
        <v>1496</v>
      </c>
      <c r="E153" s="48"/>
      <c r="F153" s="47">
        <v>125</v>
      </c>
      <c r="G153" s="48"/>
      <c r="H153" s="47">
        <f t="shared" si="83"/>
        <v>1371</v>
      </c>
      <c r="I153" s="48"/>
      <c r="J153" s="81">
        <f t="shared" si="84"/>
        <v>11.968</v>
      </c>
      <c r="K153" s="44" t="s">
        <v>300</v>
      </c>
      <c r="L153" s="78" t="b">
        <f t="shared" si="82"/>
        <v>1</v>
      </c>
      <c r="O153" s="72" t="s">
        <v>385</v>
      </c>
      <c r="P153" s="47">
        <f t="shared" si="75"/>
        <v>1496</v>
      </c>
      <c r="Q153" s="47">
        <f t="shared" si="76"/>
        <v>125</v>
      </c>
    </row>
    <row r="154" spans="1:17" ht="12" x14ac:dyDescent="0.2">
      <c r="A154" s="44"/>
      <c r="B154" s="44"/>
      <c r="C154" s="44" t="s">
        <v>301</v>
      </c>
      <c r="D154" s="47">
        <v>171.58</v>
      </c>
      <c r="E154" s="48"/>
      <c r="F154" s="47">
        <v>190</v>
      </c>
      <c r="G154" s="48"/>
      <c r="H154" s="47">
        <f t="shared" si="83"/>
        <v>-18.420000000000002</v>
      </c>
      <c r="I154" s="48"/>
      <c r="J154" s="81">
        <f t="shared" si="84"/>
        <v>0.90305000000000002</v>
      </c>
      <c r="K154" s="44" t="s">
        <v>301</v>
      </c>
      <c r="L154" s="78" t="b">
        <f t="shared" si="82"/>
        <v>1</v>
      </c>
      <c r="O154" s="72" t="s">
        <v>386</v>
      </c>
      <c r="P154" s="47">
        <f t="shared" si="75"/>
        <v>171.58</v>
      </c>
      <c r="Q154" s="47">
        <f t="shared" si="76"/>
        <v>190</v>
      </c>
    </row>
    <row r="155" spans="1:17" ht="12" x14ac:dyDescent="0.2">
      <c r="A155" s="44"/>
      <c r="B155" s="44"/>
      <c r="C155" s="44" t="s">
        <v>302</v>
      </c>
      <c r="D155" s="47">
        <v>38.19</v>
      </c>
      <c r="E155" s="48"/>
      <c r="F155" s="47">
        <v>125</v>
      </c>
      <c r="G155" s="48"/>
      <c r="H155" s="47">
        <f t="shared" si="83"/>
        <v>-86.81</v>
      </c>
      <c r="I155" s="48"/>
      <c r="J155" s="81">
        <f t="shared" si="84"/>
        <v>0.30552000000000001</v>
      </c>
      <c r="K155" s="44" t="s">
        <v>302</v>
      </c>
      <c r="L155" s="78" t="b">
        <f t="shared" si="82"/>
        <v>1</v>
      </c>
      <c r="O155" s="72" t="s">
        <v>387</v>
      </c>
      <c r="P155" s="47">
        <f t="shared" si="75"/>
        <v>38.19</v>
      </c>
      <c r="Q155" s="47">
        <f t="shared" si="76"/>
        <v>125</v>
      </c>
    </row>
    <row r="156" spans="1:17" ht="12" x14ac:dyDescent="0.2">
      <c r="A156" s="44"/>
      <c r="B156" s="44"/>
      <c r="C156" s="44" t="s">
        <v>303</v>
      </c>
      <c r="D156" s="47">
        <v>477.49</v>
      </c>
      <c r="E156" s="48"/>
      <c r="F156" s="47">
        <v>495</v>
      </c>
      <c r="G156" s="48"/>
      <c r="H156" s="47">
        <f t="shared" si="83"/>
        <v>-17.510000000000002</v>
      </c>
      <c r="I156" s="48"/>
      <c r="J156" s="81">
        <f t="shared" si="84"/>
        <v>0.96462999999999999</v>
      </c>
      <c r="K156" s="44" t="s">
        <v>303</v>
      </c>
      <c r="L156" s="78" t="b">
        <f t="shared" si="82"/>
        <v>1</v>
      </c>
      <c r="O156" s="72" t="s">
        <v>388</v>
      </c>
      <c r="P156" s="47">
        <f t="shared" si="75"/>
        <v>477.49</v>
      </c>
      <c r="Q156" s="47">
        <f t="shared" si="76"/>
        <v>495</v>
      </c>
    </row>
    <row r="157" spans="1:17" ht="12" x14ac:dyDescent="0.2">
      <c r="A157" s="44"/>
      <c r="B157" s="44"/>
      <c r="C157" s="44" t="s">
        <v>304</v>
      </c>
      <c r="D157" s="47">
        <v>0</v>
      </c>
      <c r="E157" s="47"/>
      <c r="F157" s="47">
        <v>0</v>
      </c>
      <c r="G157" s="48"/>
      <c r="H157" s="47">
        <f t="shared" si="83"/>
        <v>0</v>
      </c>
      <c r="I157" s="48"/>
      <c r="J157" s="81">
        <f t="shared" si="84"/>
        <v>0</v>
      </c>
      <c r="K157" s="44" t="s">
        <v>304</v>
      </c>
      <c r="L157" s="78" t="b">
        <f t="shared" si="82"/>
        <v>1</v>
      </c>
      <c r="O157" s="72" t="s">
        <v>389</v>
      </c>
      <c r="P157" s="47">
        <f t="shared" si="75"/>
        <v>0</v>
      </c>
      <c r="Q157" s="47">
        <f t="shared" si="76"/>
        <v>0</v>
      </c>
    </row>
    <row r="158" spans="1:17" ht="12" x14ac:dyDescent="0.2">
      <c r="A158" s="44"/>
      <c r="B158" s="44"/>
      <c r="C158" s="44" t="s">
        <v>305</v>
      </c>
      <c r="D158" s="47">
        <v>0</v>
      </c>
      <c r="E158" s="48"/>
      <c r="F158" s="47">
        <v>50</v>
      </c>
      <c r="G158" s="48"/>
      <c r="H158" s="47">
        <f t="shared" si="83"/>
        <v>-50</v>
      </c>
      <c r="I158" s="48"/>
      <c r="J158" s="81">
        <f t="shared" si="84"/>
        <v>0</v>
      </c>
      <c r="K158" s="44" t="s">
        <v>305</v>
      </c>
      <c r="L158" s="78" t="b">
        <f t="shared" si="82"/>
        <v>1</v>
      </c>
      <c r="O158" s="72" t="s">
        <v>390</v>
      </c>
      <c r="P158" s="47">
        <f t="shared" si="75"/>
        <v>0</v>
      </c>
      <c r="Q158" s="47">
        <f t="shared" si="76"/>
        <v>50</v>
      </c>
    </row>
    <row r="159" spans="1:17" ht="12" x14ac:dyDescent="0.2">
      <c r="A159" s="44"/>
      <c r="B159" s="44"/>
      <c r="C159" s="44" t="s">
        <v>306</v>
      </c>
      <c r="D159" s="47">
        <v>288.33</v>
      </c>
      <c r="E159" s="48"/>
      <c r="F159" s="47">
        <v>765</v>
      </c>
      <c r="G159" s="48"/>
      <c r="H159" s="47">
        <f t="shared" si="83"/>
        <v>-476.67</v>
      </c>
      <c r="I159" s="48"/>
      <c r="J159" s="81">
        <f t="shared" si="84"/>
        <v>0.37690000000000001</v>
      </c>
      <c r="K159" s="44" t="s">
        <v>306</v>
      </c>
      <c r="L159" s="78" t="b">
        <f t="shared" si="82"/>
        <v>1</v>
      </c>
      <c r="O159" s="72" t="s">
        <v>391</v>
      </c>
      <c r="P159" s="47">
        <f t="shared" si="75"/>
        <v>288.33</v>
      </c>
      <c r="Q159" s="47">
        <f t="shared" si="76"/>
        <v>765</v>
      </c>
    </row>
    <row r="160" spans="1:17" ht="12" x14ac:dyDescent="0.2">
      <c r="A160" s="44"/>
      <c r="B160" s="44"/>
      <c r="C160" s="44" t="s">
        <v>307</v>
      </c>
      <c r="D160" s="47">
        <v>8971.5300000000007</v>
      </c>
      <c r="E160" s="48"/>
      <c r="F160" s="47">
        <v>8000</v>
      </c>
      <c r="G160" s="48"/>
      <c r="H160" s="47">
        <f t="shared" si="83"/>
        <v>971.53</v>
      </c>
      <c r="I160" s="48"/>
      <c r="J160" s="81">
        <f t="shared" si="84"/>
        <v>1.12144</v>
      </c>
      <c r="K160" s="44" t="s">
        <v>307</v>
      </c>
      <c r="L160" s="78" t="b">
        <f t="shared" si="82"/>
        <v>1</v>
      </c>
      <c r="O160" s="72" t="s">
        <v>392</v>
      </c>
      <c r="P160" s="47">
        <f t="shared" si="75"/>
        <v>8971.5300000000007</v>
      </c>
      <c r="Q160" s="47">
        <f t="shared" si="76"/>
        <v>8000</v>
      </c>
    </row>
    <row r="161" spans="1:17" ht="12" x14ac:dyDescent="0.2">
      <c r="A161" s="44"/>
      <c r="B161" s="44"/>
      <c r="C161" s="44" t="s">
        <v>308</v>
      </c>
      <c r="D161" s="47">
        <v>1630.64</v>
      </c>
      <c r="E161" s="48"/>
      <c r="F161" s="47">
        <v>1280</v>
      </c>
      <c r="G161" s="48"/>
      <c r="H161" s="47">
        <f t="shared" si="83"/>
        <v>350.64</v>
      </c>
      <c r="I161" s="48"/>
      <c r="J161" s="81">
        <f t="shared" si="84"/>
        <v>1.2739400000000001</v>
      </c>
      <c r="K161" s="44" t="s">
        <v>308</v>
      </c>
      <c r="L161" s="78" t="b">
        <f t="shared" si="82"/>
        <v>1</v>
      </c>
      <c r="O161" s="72" t="s">
        <v>393</v>
      </c>
      <c r="P161" s="47">
        <f t="shared" si="75"/>
        <v>1630.64</v>
      </c>
      <c r="Q161" s="47">
        <f t="shared" si="76"/>
        <v>1280</v>
      </c>
    </row>
    <row r="162" spans="1:17" ht="12" x14ac:dyDescent="0.2">
      <c r="A162" s="44"/>
      <c r="B162" s="44"/>
      <c r="C162" s="44" t="s">
        <v>309</v>
      </c>
      <c r="D162" s="47">
        <v>0</v>
      </c>
      <c r="E162" s="48"/>
      <c r="F162" s="47">
        <v>225</v>
      </c>
      <c r="G162" s="48"/>
      <c r="H162" s="47">
        <f t="shared" si="83"/>
        <v>-225</v>
      </c>
      <c r="I162" s="48"/>
      <c r="J162" s="81">
        <f t="shared" si="84"/>
        <v>0</v>
      </c>
      <c r="K162" s="44" t="s">
        <v>309</v>
      </c>
      <c r="L162" s="78" t="b">
        <f t="shared" si="82"/>
        <v>1</v>
      </c>
      <c r="O162" s="72" t="s">
        <v>394</v>
      </c>
      <c r="P162" s="47">
        <f t="shared" si="75"/>
        <v>0</v>
      </c>
      <c r="Q162" s="47">
        <f t="shared" si="76"/>
        <v>225</v>
      </c>
    </row>
    <row r="163" spans="1:17" ht="12" x14ac:dyDescent="0.2">
      <c r="A163" s="44"/>
      <c r="B163" s="44"/>
      <c r="C163" s="44" t="s">
        <v>310</v>
      </c>
      <c r="D163" s="47">
        <v>0</v>
      </c>
      <c r="E163" s="48"/>
      <c r="F163" s="47"/>
      <c r="G163" s="48"/>
      <c r="H163" s="47">
        <f t="shared" si="83"/>
        <v>0</v>
      </c>
      <c r="I163" s="48"/>
      <c r="J163" s="81">
        <f t="shared" si="84"/>
        <v>0</v>
      </c>
      <c r="K163" s="44" t="s">
        <v>310</v>
      </c>
      <c r="L163" s="78" t="b">
        <f t="shared" si="82"/>
        <v>1</v>
      </c>
      <c r="O163" s="72" t="s">
        <v>395</v>
      </c>
      <c r="P163" s="47">
        <f t="shared" si="75"/>
        <v>0</v>
      </c>
      <c r="Q163" s="47">
        <f t="shared" si="76"/>
        <v>0</v>
      </c>
    </row>
    <row r="164" spans="1:17" ht="12" x14ac:dyDescent="0.2">
      <c r="A164" s="44"/>
      <c r="B164" s="44"/>
      <c r="C164" s="44" t="s">
        <v>311</v>
      </c>
      <c r="D164" s="47">
        <v>0</v>
      </c>
      <c r="E164" s="48"/>
      <c r="F164" s="47"/>
      <c r="G164" s="48"/>
      <c r="H164" s="47">
        <f t="shared" si="83"/>
        <v>0</v>
      </c>
      <c r="I164" s="48"/>
      <c r="J164" s="81">
        <f t="shared" si="84"/>
        <v>0</v>
      </c>
      <c r="K164" s="44" t="s">
        <v>311</v>
      </c>
      <c r="L164" s="78" t="b">
        <f t="shared" si="82"/>
        <v>1</v>
      </c>
      <c r="O164" s="72" t="s">
        <v>396</v>
      </c>
      <c r="P164" s="47">
        <f t="shared" si="75"/>
        <v>0</v>
      </c>
      <c r="Q164" s="47">
        <f t="shared" si="76"/>
        <v>0</v>
      </c>
    </row>
    <row r="165" spans="1:17" ht="12.75" thickBot="1" x14ac:dyDescent="0.25">
      <c r="A165" s="44"/>
      <c r="B165" s="44"/>
      <c r="C165" s="44" t="s">
        <v>312</v>
      </c>
      <c r="D165" s="49">
        <v>29.54</v>
      </c>
      <c r="E165" s="48"/>
      <c r="F165" s="49">
        <v>208</v>
      </c>
      <c r="G165" s="48"/>
      <c r="H165" s="47">
        <f t="shared" si="83"/>
        <v>-178.46</v>
      </c>
      <c r="I165" s="48"/>
      <c r="J165" s="81">
        <f t="shared" si="84"/>
        <v>0.14202000000000001</v>
      </c>
      <c r="K165" s="44" t="s">
        <v>312</v>
      </c>
      <c r="L165" s="78" t="b">
        <f t="shared" si="82"/>
        <v>1</v>
      </c>
      <c r="O165" s="72" t="s">
        <v>397</v>
      </c>
      <c r="P165" s="47">
        <f t="shared" si="75"/>
        <v>29.54</v>
      </c>
      <c r="Q165" s="47">
        <f t="shared" si="76"/>
        <v>208</v>
      </c>
    </row>
    <row r="166" spans="1:17" ht="12.75" thickBot="1" x14ac:dyDescent="0.25">
      <c r="A166" s="44"/>
      <c r="B166" s="44"/>
      <c r="C166" s="44" t="s">
        <v>313</v>
      </c>
      <c r="D166" s="49">
        <v>0</v>
      </c>
      <c r="E166" s="48"/>
      <c r="F166" s="49"/>
      <c r="G166" s="48"/>
      <c r="H166" s="47">
        <f t="shared" si="83"/>
        <v>0</v>
      </c>
      <c r="I166" s="48"/>
      <c r="J166" s="81">
        <f t="shared" si="84"/>
        <v>0</v>
      </c>
      <c r="K166" s="44" t="s">
        <v>313</v>
      </c>
      <c r="L166" s="78" t="b">
        <f t="shared" si="82"/>
        <v>1</v>
      </c>
      <c r="O166" s="72" t="s">
        <v>398</v>
      </c>
      <c r="P166" s="47">
        <f t="shared" si="75"/>
        <v>0</v>
      </c>
      <c r="Q166" s="47">
        <f t="shared" si="76"/>
        <v>0</v>
      </c>
    </row>
    <row r="167" spans="1:17" ht="12" x14ac:dyDescent="0.2">
      <c r="A167" s="44"/>
      <c r="B167" s="44"/>
      <c r="C167" s="44" t="s">
        <v>314</v>
      </c>
      <c r="D167" s="50">
        <v>0</v>
      </c>
      <c r="E167" s="50"/>
      <c r="F167" s="50">
        <v>0</v>
      </c>
      <c r="G167" s="48"/>
      <c r="H167" s="47">
        <f t="shared" si="83"/>
        <v>0</v>
      </c>
      <c r="I167" s="48"/>
      <c r="J167" s="81">
        <f t="shared" si="84"/>
        <v>0</v>
      </c>
      <c r="K167" s="44" t="s">
        <v>314</v>
      </c>
      <c r="L167" s="78" t="b">
        <f t="shared" si="82"/>
        <v>1</v>
      </c>
      <c r="O167" s="72" t="s">
        <v>399</v>
      </c>
      <c r="P167" s="47">
        <f t="shared" si="75"/>
        <v>0</v>
      </c>
      <c r="Q167" s="47">
        <f t="shared" si="76"/>
        <v>0</v>
      </c>
    </row>
    <row r="168" spans="1:17" ht="12" x14ac:dyDescent="0.2">
      <c r="A168" s="44"/>
      <c r="C168" s="44" t="s">
        <v>602</v>
      </c>
      <c r="D168" s="47">
        <v>0</v>
      </c>
      <c r="E168" s="47"/>
      <c r="F168" s="47">
        <v>0</v>
      </c>
      <c r="G168" s="48"/>
      <c r="H168" s="47">
        <f t="shared" si="83"/>
        <v>0</v>
      </c>
      <c r="I168" s="48"/>
      <c r="J168" s="81">
        <f t="shared" si="84"/>
        <v>0</v>
      </c>
      <c r="K168" s="44" t="s">
        <v>602</v>
      </c>
      <c r="L168" s="78" t="b">
        <f t="shared" si="82"/>
        <v>1</v>
      </c>
      <c r="O168" s="72" t="s">
        <v>603</v>
      </c>
      <c r="P168" s="47">
        <f t="shared" si="75"/>
        <v>0</v>
      </c>
      <c r="Q168" s="47">
        <f t="shared" si="76"/>
        <v>0</v>
      </c>
    </row>
    <row r="169" spans="1:17" ht="12.75" thickBot="1" x14ac:dyDescent="0.25">
      <c r="A169" s="44"/>
      <c r="B169" s="44"/>
      <c r="C169" s="44" t="s">
        <v>315</v>
      </c>
      <c r="D169" s="49">
        <v>0</v>
      </c>
      <c r="E169" s="49"/>
      <c r="F169" s="49">
        <v>0</v>
      </c>
      <c r="G169" s="48"/>
      <c r="H169" s="49">
        <f t="shared" si="83"/>
        <v>0</v>
      </c>
      <c r="I169" s="48"/>
      <c r="J169" s="82">
        <f t="shared" si="84"/>
        <v>0</v>
      </c>
      <c r="K169" s="44" t="s">
        <v>315</v>
      </c>
      <c r="L169" s="78" t="b">
        <f t="shared" si="82"/>
        <v>1</v>
      </c>
      <c r="O169" s="72" t="s">
        <v>442</v>
      </c>
      <c r="P169" s="47">
        <f t="shared" si="75"/>
        <v>0</v>
      </c>
      <c r="Q169" s="47">
        <f t="shared" si="76"/>
        <v>0</v>
      </c>
    </row>
    <row r="170" spans="1:17" ht="12" x14ac:dyDescent="0.2">
      <c r="A170" s="44"/>
      <c r="B170" s="44" t="s">
        <v>316</v>
      </c>
      <c r="C170" s="44"/>
      <c r="D170" s="47">
        <f>ROUND(SUM(D148:D169),5)</f>
        <v>14160.09</v>
      </c>
      <c r="E170" s="47"/>
      <c r="F170" s="47">
        <f>ROUND(SUM(F148:F169),5)</f>
        <v>12078</v>
      </c>
      <c r="G170" s="48"/>
      <c r="H170" s="47">
        <f>ROUND((D170-F170),5)</f>
        <v>2082.09</v>
      </c>
      <c r="I170" s="48"/>
      <c r="J170" s="81">
        <f>ROUND(IF(F170=0, IF(D170=0, 0, 1), D170/F170),5)</f>
        <v>1.17239</v>
      </c>
      <c r="K170" s="44"/>
      <c r="L170" s="78" t="b">
        <f t="shared" si="82"/>
        <v>1</v>
      </c>
      <c r="O170" s="72"/>
      <c r="P170" s="47">
        <f t="shared" si="75"/>
        <v>14160.09</v>
      </c>
      <c r="Q170" s="47">
        <f t="shared" si="76"/>
        <v>12078</v>
      </c>
    </row>
    <row r="171" spans="1:17" ht="12" x14ac:dyDescent="0.2">
      <c r="A171" s="44"/>
      <c r="B171" s="44"/>
      <c r="C171" s="44"/>
      <c r="D171" s="47"/>
      <c r="E171" s="47"/>
      <c r="F171" s="47"/>
      <c r="G171" s="48"/>
      <c r="H171" s="47"/>
      <c r="I171" s="48"/>
      <c r="J171" s="81"/>
      <c r="K171" s="44"/>
      <c r="L171" s="78" t="b">
        <f t="shared" si="82"/>
        <v>1</v>
      </c>
      <c r="O171" s="72"/>
      <c r="P171" s="47">
        <f t="shared" si="75"/>
        <v>0</v>
      </c>
      <c r="Q171" s="47">
        <f t="shared" si="76"/>
        <v>0</v>
      </c>
    </row>
    <row r="172" spans="1:17" ht="12" x14ac:dyDescent="0.2">
      <c r="A172" s="44"/>
      <c r="B172" s="44"/>
      <c r="C172" s="44" t="s">
        <v>318</v>
      </c>
      <c r="D172" s="47">
        <v>0</v>
      </c>
      <c r="E172" s="48"/>
      <c r="F172" s="47">
        <v>350</v>
      </c>
      <c r="G172" s="48"/>
      <c r="H172" s="47">
        <f t="shared" ref="H172:H179" si="85">ROUND((D172-F172),5)</f>
        <v>-350</v>
      </c>
      <c r="I172" s="48"/>
      <c r="J172" s="81">
        <f t="shared" ref="J172:J179" si="86">ROUND(IF(F172=0, IF(D172=0, 0, 1), D172/F172),5)</f>
        <v>0</v>
      </c>
      <c r="K172" s="44" t="s">
        <v>318</v>
      </c>
      <c r="L172" s="78" t="b">
        <f t="shared" si="82"/>
        <v>1</v>
      </c>
      <c r="O172" s="72" t="s">
        <v>400</v>
      </c>
      <c r="P172" s="47">
        <f t="shared" ref="P172:P179" si="87">+D172</f>
        <v>0</v>
      </c>
      <c r="Q172" s="47">
        <f t="shared" ref="Q172:Q179" si="88">+F172</f>
        <v>350</v>
      </c>
    </row>
    <row r="173" spans="1:17" ht="12" x14ac:dyDescent="0.2">
      <c r="A173" s="44"/>
      <c r="B173" s="44"/>
      <c r="C173" s="44" t="s">
        <v>319</v>
      </c>
      <c r="D173" s="47">
        <v>0</v>
      </c>
      <c r="E173" s="48"/>
      <c r="F173" s="47">
        <v>100</v>
      </c>
      <c r="G173" s="48"/>
      <c r="H173" s="47">
        <f t="shared" si="85"/>
        <v>-100</v>
      </c>
      <c r="I173" s="48"/>
      <c r="J173" s="81">
        <f t="shared" si="86"/>
        <v>0</v>
      </c>
      <c r="K173" s="44" t="s">
        <v>319</v>
      </c>
      <c r="L173" s="78" t="b">
        <f t="shared" si="82"/>
        <v>1</v>
      </c>
      <c r="O173" s="72" t="s">
        <v>401</v>
      </c>
      <c r="P173" s="47">
        <f t="shared" si="87"/>
        <v>0</v>
      </c>
      <c r="Q173" s="47">
        <f t="shared" si="88"/>
        <v>100</v>
      </c>
    </row>
    <row r="174" spans="1:17" ht="12" x14ac:dyDescent="0.2">
      <c r="A174" s="44"/>
      <c r="B174" s="44"/>
      <c r="C174" s="44" t="s">
        <v>320</v>
      </c>
      <c r="D174" s="47">
        <v>0</v>
      </c>
      <c r="E174" s="48"/>
      <c r="F174" s="47">
        <v>75</v>
      </c>
      <c r="G174" s="48"/>
      <c r="H174" s="47">
        <f t="shared" si="85"/>
        <v>-75</v>
      </c>
      <c r="I174" s="48"/>
      <c r="J174" s="81">
        <f t="shared" si="86"/>
        <v>0</v>
      </c>
      <c r="K174" s="44" t="s">
        <v>320</v>
      </c>
      <c r="L174" s="78" t="b">
        <f t="shared" si="82"/>
        <v>1</v>
      </c>
      <c r="O174" s="72" t="s">
        <v>402</v>
      </c>
      <c r="P174" s="47">
        <f t="shared" si="87"/>
        <v>0</v>
      </c>
      <c r="Q174" s="47">
        <f t="shared" si="88"/>
        <v>75</v>
      </c>
    </row>
    <row r="175" spans="1:17" ht="12" x14ac:dyDescent="0.2">
      <c r="A175" s="44"/>
      <c r="B175" s="44"/>
      <c r="C175" s="44" t="s">
        <v>321</v>
      </c>
      <c r="D175" s="47">
        <v>0</v>
      </c>
      <c r="E175" s="48"/>
      <c r="F175" s="47">
        <v>500</v>
      </c>
      <c r="G175" s="48"/>
      <c r="H175" s="47">
        <f t="shared" si="85"/>
        <v>-500</v>
      </c>
      <c r="I175" s="48"/>
      <c r="J175" s="81">
        <f t="shared" si="86"/>
        <v>0</v>
      </c>
      <c r="K175" s="44" t="s">
        <v>321</v>
      </c>
      <c r="L175" s="78" t="b">
        <f t="shared" si="82"/>
        <v>1</v>
      </c>
      <c r="O175" s="72" t="s">
        <v>403</v>
      </c>
      <c r="P175" s="47">
        <f t="shared" si="87"/>
        <v>0</v>
      </c>
      <c r="Q175" s="47">
        <f t="shared" si="88"/>
        <v>500</v>
      </c>
    </row>
    <row r="176" spans="1:17" ht="12" x14ac:dyDescent="0.2">
      <c r="A176" s="44"/>
      <c r="B176" s="44"/>
      <c r="C176" s="44" t="s">
        <v>322</v>
      </c>
      <c r="D176" s="47">
        <v>440.72</v>
      </c>
      <c r="E176" s="48"/>
      <c r="F176" s="47">
        <v>450</v>
      </c>
      <c r="G176" s="48"/>
      <c r="H176" s="47">
        <f t="shared" si="85"/>
        <v>-9.2799999999999994</v>
      </c>
      <c r="I176" s="48"/>
      <c r="J176" s="81">
        <f t="shared" si="86"/>
        <v>0.97938000000000003</v>
      </c>
      <c r="K176" s="44" t="s">
        <v>322</v>
      </c>
      <c r="L176" s="78" t="b">
        <f t="shared" si="82"/>
        <v>1</v>
      </c>
      <c r="O176" s="72" t="s">
        <v>404</v>
      </c>
      <c r="P176" s="47">
        <f t="shared" si="87"/>
        <v>440.72</v>
      </c>
      <c r="Q176" s="47">
        <f t="shared" si="88"/>
        <v>450</v>
      </c>
    </row>
    <row r="177" spans="1:17" ht="12" x14ac:dyDescent="0.2">
      <c r="A177" s="44"/>
      <c r="B177" s="44"/>
      <c r="C177" s="44" t="s">
        <v>323</v>
      </c>
      <c r="D177" s="47">
        <v>150</v>
      </c>
      <c r="E177" s="48"/>
      <c r="F177" s="47">
        <v>600</v>
      </c>
      <c r="G177" s="48"/>
      <c r="H177" s="47">
        <f t="shared" si="85"/>
        <v>-450</v>
      </c>
      <c r="I177" s="48"/>
      <c r="J177" s="81">
        <f t="shared" si="86"/>
        <v>0.25</v>
      </c>
      <c r="K177" s="44" t="s">
        <v>323</v>
      </c>
      <c r="L177" s="78" t="b">
        <f t="shared" si="82"/>
        <v>1</v>
      </c>
      <c r="O177" s="72" t="s">
        <v>405</v>
      </c>
      <c r="P177" s="47">
        <f t="shared" si="87"/>
        <v>150</v>
      </c>
      <c r="Q177" s="47">
        <f t="shared" si="88"/>
        <v>600</v>
      </c>
    </row>
    <row r="178" spans="1:17" ht="12" x14ac:dyDescent="0.2">
      <c r="A178" s="44"/>
      <c r="B178" s="44"/>
      <c r="C178" s="44" t="s">
        <v>324</v>
      </c>
      <c r="D178" s="47">
        <v>500</v>
      </c>
      <c r="E178" s="48"/>
      <c r="F178" s="47">
        <v>200</v>
      </c>
      <c r="G178" s="48"/>
      <c r="H178" s="47">
        <f t="shared" si="85"/>
        <v>300</v>
      </c>
      <c r="I178" s="48"/>
      <c r="J178" s="81">
        <f t="shared" si="86"/>
        <v>2.5</v>
      </c>
      <c r="K178" s="44" t="s">
        <v>324</v>
      </c>
      <c r="L178" s="78" t="b">
        <f t="shared" si="82"/>
        <v>1</v>
      </c>
      <c r="O178" s="72" t="s">
        <v>406</v>
      </c>
      <c r="P178" s="47">
        <f t="shared" si="87"/>
        <v>500</v>
      </c>
      <c r="Q178" s="47">
        <f t="shared" si="88"/>
        <v>200</v>
      </c>
    </row>
    <row r="179" spans="1:17" ht="12.75" thickBot="1" x14ac:dyDescent="0.25">
      <c r="A179" s="44"/>
      <c r="C179" s="44" t="s">
        <v>325</v>
      </c>
      <c r="D179" s="49">
        <v>0</v>
      </c>
      <c r="E179" s="48"/>
      <c r="F179" s="49">
        <v>0</v>
      </c>
      <c r="G179" s="48"/>
      <c r="H179" s="49">
        <f t="shared" si="85"/>
        <v>0</v>
      </c>
      <c r="I179" s="48"/>
      <c r="J179" s="82">
        <f t="shared" si="86"/>
        <v>0</v>
      </c>
      <c r="K179" s="44" t="s">
        <v>325</v>
      </c>
      <c r="L179" s="78" t="b">
        <f t="shared" si="82"/>
        <v>1</v>
      </c>
      <c r="O179" s="72" t="s">
        <v>407</v>
      </c>
      <c r="P179" s="47">
        <f t="shared" si="87"/>
        <v>0</v>
      </c>
      <c r="Q179" s="47">
        <f t="shared" si="88"/>
        <v>0</v>
      </c>
    </row>
    <row r="180" spans="1:17" ht="12" x14ac:dyDescent="0.2">
      <c r="A180" s="44"/>
      <c r="B180" s="44" t="s">
        <v>327</v>
      </c>
      <c r="C180" s="44"/>
      <c r="D180" s="47">
        <f>ROUND(SUM(D171:D179),5)</f>
        <v>1090.72</v>
      </c>
      <c r="E180" s="47"/>
      <c r="F180" s="47">
        <f>ROUND(SUM(F171:F179),5)</f>
        <v>2275</v>
      </c>
      <c r="G180" s="47"/>
      <c r="H180" s="47">
        <f>ROUND(SUM(H171:H179),5)</f>
        <v>-1184.28</v>
      </c>
      <c r="I180" s="47"/>
      <c r="J180" s="81">
        <f>ROUND(IF(F180=0, IF(D180=0, 0, 1), D180/F180),5)</f>
        <v>0.47943999999999998</v>
      </c>
      <c r="K180" s="44"/>
      <c r="L180" s="78" t="b">
        <f t="shared" si="82"/>
        <v>1</v>
      </c>
      <c r="O180" s="72"/>
      <c r="P180" s="47">
        <f t="shared" si="75"/>
        <v>1090.72</v>
      </c>
      <c r="Q180" s="47">
        <f t="shared" si="76"/>
        <v>2275</v>
      </c>
    </row>
    <row r="181" spans="1:17" ht="12" x14ac:dyDescent="0.2">
      <c r="A181" s="44"/>
      <c r="B181" s="44"/>
      <c r="C181" s="44"/>
      <c r="D181" s="47"/>
      <c r="E181" s="47"/>
      <c r="F181" s="47"/>
      <c r="G181" s="48"/>
      <c r="H181" s="47"/>
      <c r="I181" s="48"/>
      <c r="J181" s="81"/>
      <c r="K181" s="44"/>
      <c r="L181" s="78" t="b">
        <f t="shared" si="82"/>
        <v>1</v>
      </c>
      <c r="O181" s="72"/>
      <c r="P181" s="47">
        <f t="shared" si="75"/>
        <v>0</v>
      </c>
      <c r="Q181" s="47">
        <f t="shared" si="76"/>
        <v>0</v>
      </c>
    </row>
    <row r="182" spans="1:17" ht="12" x14ac:dyDescent="0.2">
      <c r="A182" s="44"/>
      <c r="B182" s="44"/>
      <c r="C182" s="44" t="s">
        <v>329</v>
      </c>
      <c r="D182" s="47">
        <v>5844.18</v>
      </c>
      <c r="E182" s="48"/>
      <c r="F182" s="47">
        <v>4350</v>
      </c>
      <c r="G182" s="48"/>
      <c r="H182" s="47">
        <f t="shared" ref="H182:H209" si="89">ROUND((D182-F182),5)</f>
        <v>1494.18</v>
      </c>
      <c r="I182" s="48"/>
      <c r="J182" s="81">
        <f t="shared" ref="J182:J209" si="90">ROUND(IF(F182=0, IF(D182=0, 0, 1), D182/F182),5)</f>
        <v>1.3434900000000001</v>
      </c>
      <c r="K182" s="44" t="s">
        <v>329</v>
      </c>
      <c r="L182" s="78" t="b">
        <f t="shared" si="82"/>
        <v>1</v>
      </c>
      <c r="O182" s="72" t="s">
        <v>408</v>
      </c>
      <c r="P182" s="47">
        <f t="shared" si="75"/>
        <v>5844.18</v>
      </c>
      <c r="Q182" s="47">
        <f t="shared" si="76"/>
        <v>4350</v>
      </c>
    </row>
    <row r="183" spans="1:17" ht="12" x14ac:dyDescent="0.2">
      <c r="A183" s="44"/>
      <c r="B183" s="44"/>
      <c r="C183" s="44" t="s">
        <v>330</v>
      </c>
      <c r="D183" s="47">
        <v>880</v>
      </c>
      <c r="E183" s="48"/>
      <c r="F183" s="47">
        <v>1463</v>
      </c>
      <c r="G183" s="48"/>
      <c r="H183" s="47">
        <f t="shared" si="89"/>
        <v>-583</v>
      </c>
      <c r="I183" s="48"/>
      <c r="J183" s="81">
        <f t="shared" si="90"/>
        <v>0.60150000000000003</v>
      </c>
      <c r="K183" s="44" t="s">
        <v>330</v>
      </c>
      <c r="L183" s="78" t="b">
        <f t="shared" si="82"/>
        <v>1</v>
      </c>
      <c r="O183" s="72" t="s">
        <v>409</v>
      </c>
      <c r="P183" s="47">
        <f t="shared" si="75"/>
        <v>880</v>
      </c>
      <c r="Q183" s="47">
        <f t="shared" si="76"/>
        <v>1463</v>
      </c>
    </row>
    <row r="184" spans="1:17" ht="12" x14ac:dyDescent="0.2">
      <c r="A184" s="44"/>
      <c r="B184" s="44"/>
      <c r="C184" s="44" t="s">
        <v>331</v>
      </c>
      <c r="D184" s="47">
        <v>506.67</v>
      </c>
      <c r="E184" s="48"/>
      <c r="F184" s="47">
        <v>500</v>
      </c>
      <c r="G184" s="48"/>
      <c r="H184" s="47">
        <f t="shared" si="89"/>
        <v>6.67</v>
      </c>
      <c r="I184" s="48"/>
      <c r="J184" s="81">
        <f t="shared" si="90"/>
        <v>1.0133399999999999</v>
      </c>
      <c r="K184" s="44" t="s">
        <v>331</v>
      </c>
      <c r="L184" s="78" t="b">
        <f t="shared" si="82"/>
        <v>1</v>
      </c>
      <c r="O184" s="72" t="s">
        <v>410</v>
      </c>
      <c r="P184" s="47">
        <f t="shared" si="75"/>
        <v>506.67</v>
      </c>
      <c r="Q184" s="47">
        <f t="shared" si="76"/>
        <v>500</v>
      </c>
    </row>
    <row r="185" spans="1:17" ht="12" x14ac:dyDescent="0.2">
      <c r="A185" s="44"/>
      <c r="B185" s="44"/>
      <c r="C185" s="44" t="s">
        <v>332</v>
      </c>
      <c r="D185" s="47">
        <v>1400</v>
      </c>
      <c r="E185" s="48"/>
      <c r="F185" s="47">
        <v>1733</v>
      </c>
      <c r="G185" s="48"/>
      <c r="H185" s="47">
        <f t="shared" si="89"/>
        <v>-333</v>
      </c>
      <c r="I185" s="48"/>
      <c r="J185" s="81">
        <f t="shared" si="90"/>
        <v>0.80784999999999996</v>
      </c>
      <c r="K185" s="44" t="s">
        <v>332</v>
      </c>
      <c r="L185" s="78" t="b">
        <f t="shared" si="82"/>
        <v>1</v>
      </c>
      <c r="O185" s="72" t="s">
        <v>411</v>
      </c>
      <c r="P185" s="47">
        <f t="shared" si="75"/>
        <v>1400</v>
      </c>
      <c r="Q185" s="47">
        <f t="shared" si="76"/>
        <v>1733</v>
      </c>
    </row>
    <row r="186" spans="1:17" ht="12" x14ac:dyDescent="0.2">
      <c r="A186" s="44"/>
      <c r="B186" s="44"/>
      <c r="C186" s="44" t="s">
        <v>333</v>
      </c>
      <c r="D186" s="47">
        <v>717.71</v>
      </c>
      <c r="E186" s="48"/>
      <c r="F186" s="47">
        <v>757</v>
      </c>
      <c r="G186" s="48"/>
      <c r="H186" s="47">
        <f t="shared" si="89"/>
        <v>-39.29</v>
      </c>
      <c r="I186" s="48"/>
      <c r="J186" s="81">
        <f t="shared" si="90"/>
        <v>0.94810000000000005</v>
      </c>
      <c r="K186" s="44" t="s">
        <v>333</v>
      </c>
      <c r="L186" s="78" t="b">
        <f t="shared" si="82"/>
        <v>1</v>
      </c>
      <c r="O186" s="72" t="s">
        <v>412</v>
      </c>
      <c r="P186" s="47">
        <f t="shared" si="75"/>
        <v>717.71</v>
      </c>
      <c r="Q186" s="47">
        <f t="shared" si="76"/>
        <v>757</v>
      </c>
    </row>
    <row r="187" spans="1:17" ht="12" x14ac:dyDescent="0.2">
      <c r="A187" s="44"/>
      <c r="B187" s="44"/>
      <c r="C187" s="44" t="s">
        <v>334</v>
      </c>
      <c r="D187" s="47">
        <v>0</v>
      </c>
      <c r="E187" s="48"/>
      <c r="F187" s="47">
        <v>1750</v>
      </c>
      <c r="G187" s="48"/>
      <c r="H187" s="47">
        <f t="shared" si="89"/>
        <v>-1750</v>
      </c>
      <c r="I187" s="48"/>
      <c r="J187" s="81">
        <f t="shared" si="90"/>
        <v>0</v>
      </c>
      <c r="K187" s="44" t="s">
        <v>334</v>
      </c>
      <c r="L187" s="78" t="b">
        <f t="shared" si="82"/>
        <v>1</v>
      </c>
      <c r="O187" s="72" t="s">
        <v>413</v>
      </c>
      <c r="P187" s="47">
        <f t="shared" si="75"/>
        <v>0</v>
      </c>
      <c r="Q187" s="47">
        <f t="shared" si="76"/>
        <v>1750</v>
      </c>
    </row>
    <row r="188" spans="1:17" ht="12" x14ac:dyDescent="0.2">
      <c r="A188" s="44"/>
      <c r="B188" s="44"/>
      <c r="C188" s="44" t="s">
        <v>335</v>
      </c>
      <c r="D188" s="47">
        <v>0</v>
      </c>
      <c r="E188" s="48"/>
      <c r="F188" s="47">
        <v>471</v>
      </c>
      <c r="G188" s="48"/>
      <c r="H188" s="47">
        <f t="shared" si="89"/>
        <v>-471</v>
      </c>
      <c r="I188" s="48"/>
      <c r="J188" s="81">
        <f t="shared" si="90"/>
        <v>0</v>
      </c>
      <c r="K188" s="44" t="s">
        <v>335</v>
      </c>
      <c r="L188" s="78" t="b">
        <f t="shared" si="82"/>
        <v>1</v>
      </c>
      <c r="O188" s="72" t="s">
        <v>414</v>
      </c>
      <c r="P188" s="47">
        <f t="shared" si="75"/>
        <v>0</v>
      </c>
      <c r="Q188" s="47">
        <f t="shared" si="76"/>
        <v>471</v>
      </c>
    </row>
    <row r="189" spans="1:17" ht="12" x14ac:dyDescent="0.2">
      <c r="A189" s="44"/>
      <c r="B189" s="44"/>
      <c r="C189" s="44" t="s">
        <v>336</v>
      </c>
      <c r="D189" s="47">
        <v>397.78</v>
      </c>
      <c r="E189" s="48"/>
      <c r="F189" s="47">
        <v>398</v>
      </c>
      <c r="G189" s="48"/>
      <c r="H189" s="47">
        <f t="shared" si="89"/>
        <v>-0.22</v>
      </c>
      <c r="I189" s="48"/>
      <c r="J189" s="81">
        <f t="shared" si="90"/>
        <v>0.99944999999999995</v>
      </c>
      <c r="K189" s="44" t="s">
        <v>336</v>
      </c>
      <c r="L189" s="78" t="b">
        <f t="shared" si="82"/>
        <v>1</v>
      </c>
      <c r="O189" s="72" t="s">
        <v>415</v>
      </c>
      <c r="P189" s="47">
        <f t="shared" si="75"/>
        <v>397.78</v>
      </c>
      <c r="Q189" s="47">
        <f t="shared" si="76"/>
        <v>398</v>
      </c>
    </row>
    <row r="190" spans="1:17" ht="12" x14ac:dyDescent="0.2">
      <c r="A190" s="44"/>
      <c r="B190" s="44"/>
      <c r="C190" s="44" t="s">
        <v>632</v>
      </c>
      <c r="D190" s="47">
        <v>4926.78</v>
      </c>
      <c r="E190" s="48"/>
      <c r="F190" s="47">
        <v>4549</v>
      </c>
      <c r="G190" s="48"/>
      <c r="H190" s="47">
        <f t="shared" si="89"/>
        <v>377.78</v>
      </c>
      <c r="I190" s="48"/>
      <c r="J190" s="81">
        <f t="shared" si="90"/>
        <v>1.0830500000000001</v>
      </c>
      <c r="K190" s="44" t="s">
        <v>632</v>
      </c>
      <c r="L190" s="78" t="b">
        <f t="shared" si="82"/>
        <v>1</v>
      </c>
      <c r="O190" s="72" t="s">
        <v>416</v>
      </c>
      <c r="P190" s="47">
        <f t="shared" si="75"/>
        <v>4926.78</v>
      </c>
      <c r="Q190" s="47">
        <f t="shared" si="76"/>
        <v>4549</v>
      </c>
    </row>
    <row r="191" spans="1:17" ht="12" x14ac:dyDescent="0.2">
      <c r="A191" s="44"/>
      <c r="B191" s="44"/>
      <c r="C191" s="44" t="s">
        <v>337</v>
      </c>
      <c r="D191" s="47">
        <v>1271.71</v>
      </c>
      <c r="E191" s="48"/>
      <c r="F191" s="47">
        <v>1000</v>
      </c>
      <c r="G191" s="48"/>
      <c r="H191" s="47">
        <f t="shared" si="89"/>
        <v>271.70999999999998</v>
      </c>
      <c r="I191" s="48"/>
      <c r="J191" s="81">
        <f t="shared" si="90"/>
        <v>1.2717099999999999</v>
      </c>
      <c r="K191" s="44" t="s">
        <v>337</v>
      </c>
      <c r="L191" s="78" t="b">
        <f t="shared" si="82"/>
        <v>1</v>
      </c>
      <c r="O191" s="72" t="s">
        <v>417</v>
      </c>
      <c r="P191" s="47">
        <f t="shared" si="75"/>
        <v>1271.71</v>
      </c>
      <c r="Q191" s="47">
        <f t="shared" si="76"/>
        <v>1000</v>
      </c>
    </row>
    <row r="192" spans="1:17" ht="12" x14ac:dyDescent="0.2">
      <c r="A192" s="44"/>
      <c r="B192" s="44"/>
      <c r="C192" s="44" t="s">
        <v>338</v>
      </c>
      <c r="D192" s="47">
        <v>436.13</v>
      </c>
      <c r="E192" s="48"/>
      <c r="F192" s="47">
        <v>1062</v>
      </c>
      <c r="G192" s="48"/>
      <c r="H192" s="47">
        <f t="shared" si="89"/>
        <v>-625.87</v>
      </c>
      <c r="I192" s="48"/>
      <c r="J192" s="81">
        <f t="shared" si="90"/>
        <v>0.41066999999999998</v>
      </c>
      <c r="K192" s="44" t="s">
        <v>338</v>
      </c>
      <c r="L192" s="78" t="b">
        <f t="shared" si="82"/>
        <v>1</v>
      </c>
      <c r="O192" s="72" t="s">
        <v>418</v>
      </c>
      <c r="P192" s="47">
        <f t="shared" si="75"/>
        <v>436.13</v>
      </c>
      <c r="Q192" s="47">
        <f t="shared" si="76"/>
        <v>1062</v>
      </c>
    </row>
    <row r="193" spans="1:17" ht="12" x14ac:dyDescent="0.2">
      <c r="A193" s="44"/>
      <c r="B193" s="44"/>
      <c r="C193" s="44" t="s">
        <v>339</v>
      </c>
      <c r="D193" s="47">
        <v>0</v>
      </c>
      <c r="E193" s="48"/>
      <c r="F193" s="47">
        <v>250</v>
      </c>
      <c r="G193" s="48"/>
      <c r="H193" s="47">
        <f t="shared" si="89"/>
        <v>-250</v>
      </c>
      <c r="I193" s="48"/>
      <c r="J193" s="81">
        <f t="shared" si="90"/>
        <v>0</v>
      </c>
      <c r="K193" s="44" t="s">
        <v>339</v>
      </c>
      <c r="L193" s="78" t="b">
        <f t="shared" si="82"/>
        <v>1</v>
      </c>
      <c r="O193" s="72" t="s">
        <v>419</v>
      </c>
      <c r="P193" s="47">
        <f t="shared" si="75"/>
        <v>0</v>
      </c>
      <c r="Q193" s="47">
        <f t="shared" si="76"/>
        <v>250</v>
      </c>
    </row>
    <row r="194" spans="1:17" ht="12" x14ac:dyDescent="0.2">
      <c r="A194" s="44"/>
      <c r="B194" s="44"/>
      <c r="C194" s="44" t="s">
        <v>340</v>
      </c>
      <c r="D194" s="47">
        <v>0</v>
      </c>
      <c r="E194" s="48"/>
      <c r="F194" s="47">
        <v>100</v>
      </c>
      <c r="G194" s="48"/>
      <c r="H194" s="47">
        <f t="shared" si="89"/>
        <v>-100</v>
      </c>
      <c r="I194" s="48"/>
      <c r="J194" s="81">
        <f t="shared" si="90"/>
        <v>0</v>
      </c>
      <c r="K194" s="44" t="s">
        <v>340</v>
      </c>
      <c r="L194" s="78" t="b">
        <f t="shared" si="82"/>
        <v>1</v>
      </c>
      <c r="O194" s="72" t="s">
        <v>420</v>
      </c>
      <c r="P194" s="47">
        <f t="shared" si="75"/>
        <v>0</v>
      </c>
      <c r="Q194" s="47">
        <f t="shared" si="76"/>
        <v>100</v>
      </c>
    </row>
    <row r="195" spans="1:17" ht="12" x14ac:dyDescent="0.2">
      <c r="A195" s="44"/>
      <c r="B195" s="44"/>
      <c r="C195" s="44" t="s">
        <v>341</v>
      </c>
      <c r="D195" s="47">
        <v>4736.51</v>
      </c>
      <c r="E195" s="48"/>
      <c r="F195" s="47">
        <v>6000</v>
      </c>
      <c r="G195" s="48"/>
      <c r="H195" s="47">
        <f t="shared" si="89"/>
        <v>-1263.49</v>
      </c>
      <c r="I195" s="48"/>
      <c r="J195" s="81">
        <f t="shared" si="90"/>
        <v>0.78942000000000001</v>
      </c>
      <c r="K195" s="44" t="s">
        <v>341</v>
      </c>
      <c r="L195" s="78" t="b">
        <f t="shared" si="82"/>
        <v>1</v>
      </c>
      <c r="O195" s="72" t="s">
        <v>421</v>
      </c>
      <c r="P195" s="47">
        <f t="shared" si="75"/>
        <v>4736.51</v>
      </c>
      <c r="Q195" s="47">
        <f t="shared" si="76"/>
        <v>6000</v>
      </c>
    </row>
    <row r="196" spans="1:17" ht="12" x14ac:dyDescent="0.2">
      <c r="A196" s="44"/>
      <c r="B196" s="44"/>
      <c r="C196" s="44" t="s">
        <v>342</v>
      </c>
      <c r="D196" s="47">
        <v>51954.17</v>
      </c>
      <c r="E196" s="48"/>
      <c r="F196" s="47">
        <v>52000</v>
      </c>
      <c r="G196" s="48"/>
      <c r="H196" s="47">
        <f t="shared" si="89"/>
        <v>-45.83</v>
      </c>
      <c r="I196" s="48"/>
      <c r="J196" s="81">
        <f t="shared" si="90"/>
        <v>0.99912000000000001</v>
      </c>
      <c r="K196" s="44" t="s">
        <v>342</v>
      </c>
      <c r="L196" s="78" t="b">
        <f t="shared" si="82"/>
        <v>1</v>
      </c>
      <c r="O196" s="72" t="s">
        <v>422</v>
      </c>
      <c r="P196" s="47">
        <f t="shared" si="75"/>
        <v>51954.17</v>
      </c>
      <c r="Q196" s="47">
        <f t="shared" si="76"/>
        <v>52000</v>
      </c>
    </row>
    <row r="197" spans="1:17" ht="12" x14ac:dyDescent="0.2">
      <c r="A197" s="44"/>
      <c r="B197" s="44"/>
      <c r="C197" s="44" t="s">
        <v>343</v>
      </c>
      <c r="D197" s="47">
        <v>12517.73</v>
      </c>
      <c r="E197" s="48"/>
      <c r="F197" s="47">
        <v>11660</v>
      </c>
      <c r="G197" s="48"/>
      <c r="H197" s="47">
        <f t="shared" si="89"/>
        <v>857.73</v>
      </c>
      <c r="I197" s="48"/>
      <c r="J197" s="81">
        <f t="shared" si="90"/>
        <v>1.0735600000000001</v>
      </c>
      <c r="K197" s="44" t="s">
        <v>343</v>
      </c>
      <c r="L197" s="78" t="b">
        <f t="shared" si="82"/>
        <v>1</v>
      </c>
      <c r="O197" s="72" t="s">
        <v>423</v>
      </c>
      <c r="P197" s="47">
        <f t="shared" si="75"/>
        <v>12517.73</v>
      </c>
      <c r="Q197" s="47">
        <f t="shared" si="76"/>
        <v>11660</v>
      </c>
    </row>
    <row r="198" spans="1:17" ht="12" x14ac:dyDescent="0.2">
      <c r="A198" s="44"/>
      <c r="B198" s="44"/>
      <c r="C198" s="44" t="s">
        <v>344</v>
      </c>
      <c r="D198" s="47">
        <v>2714.34</v>
      </c>
      <c r="E198" s="48"/>
      <c r="F198" s="47">
        <v>2659</v>
      </c>
      <c r="G198" s="48"/>
      <c r="H198" s="47">
        <f t="shared" si="89"/>
        <v>55.34</v>
      </c>
      <c r="I198" s="48"/>
      <c r="J198" s="81">
        <f t="shared" si="90"/>
        <v>1.02081</v>
      </c>
      <c r="K198" s="44" t="s">
        <v>344</v>
      </c>
      <c r="L198" s="78" t="b">
        <f t="shared" si="82"/>
        <v>1</v>
      </c>
      <c r="O198" s="72" t="s">
        <v>424</v>
      </c>
      <c r="P198" s="47">
        <f t="shared" ref="P198:P216" si="91">+D198</f>
        <v>2714.34</v>
      </c>
      <c r="Q198" s="47">
        <f t="shared" ref="Q198:Q216" si="92">+F198</f>
        <v>2659</v>
      </c>
    </row>
    <row r="199" spans="1:17" ht="12" x14ac:dyDescent="0.2">
      <c r="A199" s="44"/>
      <c r="B199" s="44"/>
      <c r="C199" s="44" t="s">
        <v>621</v>
      </c>
      <c r="D199" s="47">
        <v>0</v>
      </c>
      <c r="E199" s="48"/>
      <c r="F199" s="47">
        <v>194</v>
      </c>
      <c r="G199" s="48"/>
      <c r="H199" s="47">
        <f t="shared" si="89"/>
        <v>-194</v>
      </c>
      <c r="I199" s="48"/>
      <c r="J199" s="81">
        <f t="shared" si="90"/>
        <v>0</v>
      </c>
      <c r="K199" s="44" t="s">
        <v>621</v>
      </c>
      <c r="L199" s="78" t="b">
        <f t="shared" si="82"/>
        <v>1</v>
      </c>
      <c r="O199" s="72" t="s">
        <v>425</v>
      </c>
      <c r="P199" s="47">
        <f t="shared" si="91"/>
        <v>0</v>
      </c>
      <c r="Q199" s="47">
        <f t="shared" si="92"/>
        <v>194</v>
      </c>
    </row>
    <row r="200" spans="1:17" ht="12" x14ac:dyDescent="0.2">
      <c r="A200" s="44"/>
      <c r="B200" s="44"/>
      <c r="C200" s="44" t="s">
        <v>345</v>
      </c>
      <c r="D200" s="47">
        <v>0</v>
      </c>
      <c r="E200" s="48"/>
      <c r="F200" s="47">
        <v>167</v>
      </c>
      <c r="G200" s="48"/>
      <c r="H200" s="47">
        <f t="shared" si="89"/>
        <v>-167</v>
      </c>
      <c r="I200" s="48"/>
      <c r="J200" s="81">
        <f t="shared" si="90"/>
        <v>0</v>
      </c>
      <c r="K200" s="44" t="s">
        <v>345</v>
      </c>
      <c r="L200" s="78" t="b">
        <f t="shared" si="82"/>
        <v>1</v>
      </c>
      <c r="O200" s="72" t="s">
        <v>426</v>
      </c>
      <c r="P200" s="47">
        <f t="shared" si="91"/>
        <v>0</v>
      </c>
      <c r="Q200" s="47">
        <f t="shared" si="92"/>
        <v>167</v>
      </c>
    </row>
    <row r="201" spans="1:17" ht="12" x14ac:dyDescent="0.2">
      <c r="A201" s="44"/>
      <c r="B201" s="44"/>
      <c r="C201" s="44" t="s">
        <v>346</v>
      </c>
      <c r="D201" s="47">
        <v>0</v>
      </c>
      <c r="E201" s="48"/>
      <c r="F201" s="47">
        <v>95</v>
      </c>
      <c r="G201" s="48"/>
      <c r="H201" s="47">
        <f t="shared" si="89"/>
        <v>-95</v>
      </c>
      <c r="I201" s="48"/>
      <c r="J201" s="81">
        <f t="shared" si="90"/>
        <v>0</v>
      </c>
      <c r="K201" s="44" t="s">
        <v>346</v>
      </c>
      <c r="L201" s="78" t="b">
        <f t="shared" si="82"/>
        <v>1</v>
      </c>
      <c r="O201" s="72" t="s">
        <v>427</v>
      </c>
      <c r="P201" s="47">
        <f t="shared" si="91"/>
        <v>0</v>
      </c>
      <c r="Q201" s="47">
        <f t="shared" si="92"/>
        <v>95</v>
      </c>
    </row>
    <row r="202" spans="1:17" ht="12" x14ac:dyDescent="0.2">
      <c r="A202" s="44"/>
      <c r="B202" s="44"/>
      <c r="C202" s="44" t="s">
        <v>347</v>
      </c>
      <c r="D202" s="47">
        <v>677.83</v>
      </c>
      <c r="E202" s="48"/>
      <c r="F202" s="47">
        <v>755</v>
      </c>
      <c r="G202" s="48"/>
      <c r="H202" s="47">
        <f t="shared" si="89"/>
        <v>-77.17</v>
      </c>
      <c r="I202" s="48"/>
      <c r="J202" s="81">
        <f t="shared" si="90"/>
        <v>0.89778999999999998</v>
      </c>
      <c r="K202" s="44" t="s">
        <v>347</v>
      </c>
      <c r="L202" s="78" t="b">
        <f t="shared" si="82"/>
        <v>1</v>
      </c>
      <c r="O202" s="72" t="s">
        <v>428</v>
      </c>
      <c r="P202" s="47">
        <f t="shared" si="91"/>
        <v>677.83</v>
      </c>
      <c r="Q202" s="47">
        <f t="shared" si="92"/>
        <v>755</v>
      </c>
    </row>
    <row r="203" spans="1:17" ht="12" x14ac:dyDescent="0.2">
      <c r="A203" s="44"/>
      <c r="B203" s="44"/>
      <c r="C203" s="44" t="s">
        <v>348</v>
      </c>
      <c r="D203" s="47">
        <v>1775.2</v>
      </c>
      <c r="E203" s="48"/>
      <c r="F203" s="47">
        <v>1400</v>
      </c>
      <c r="G203" s="48"/>
      <c r="H203" s="47">
        <f t="shared" si="89"/>
        <v>375.2</v>
      </c>
      <c r="I203" s="48"/>
      <c r="J203" s="81">
        <f t="shared" si="90"/>
        <v>1.268</v>
      </c>
      <c r="K203" s="44" t="s">
        <v>348</v>
      </c>
      <c r="L203" s="78" t="b">
        <f t="shared" si="82"/>
        <v>1</v>
      </c>
      <c r="O203" s="72" t="s">
        <v>429</v>
      </c>
      <c r="P203" s="47">
        <f t="shared" si="91"/>
        <v>1775.2</v>
      </c>
      <c r="Q203" s="47">
        <f t="shared" si="92"/>
        <v>1400</v>
      </c>
    </row>
    <row r="204" spans="1:17" ht="12" x14ac:dyDescent="0.2">
      <c r="A204" s="44"/>
      <c r="B204" s="44"/>
      <c r="C204" s="44" t="s">
        <v>349</v>
      </c>
      <c r="D204" s="47">
        <v>0</v>
      </c>
      <c r="E204" s="48"/>
      <c r="F204" s="47">
        <v>400</v>
      </c>
      <c r="G204" s="48"/>
      <c r="H204" s="47">
        <f t="shared" si="89"/>
        <v>-400</v>
      </c>
      <c r="I204" s="48"/>
      <c r="J204" s="81">
        <f t="shared" si="90"/>
        <v>0</v>
      </c>
      <c r="K204" s="44" t="s">
        <v>349</v>
      </c>
      <c r="L204" s="78" t="b">
        <f t="shared" si="82"/>
        <v>1</v>
      </c>
      <c r="O204" s="72" t="s">
        <v>430</v>
      </c>
      <c r="P204" s="47">
        <f t="shared" si="91"/>
        <v>0</v>
      </c>
      <c r="Q204" s="47">
        <f t="shared" si="92"/>
        <v>400</v>
      </c>
    </row>
    <row r="205" spans="1:17" ht="12" x14ac:dyDescent="0.2">
      <c r="A205" s="44"/>
      <c r="B205" s="44"/>
      <c r="C205" s="44" t="s">
        <v>350</v>
      </c>
      <c r="D205" s="47">
        <v>225</v>
      </c>
      <c r="E205" s="48"/>
      <c r="F205" s="47">
        <v>225</v>
      </c>
      <c r="G205" s="48"/>
      <c r="H205" s="47">
        <f t="shared" si="89"/>
        <v>0</v>
      </c>
      <c r="I205" s="48"/>
      <c r="J205" s="81">
        <f t="shared" si="90"/>
        <v>1</v>
      </c>
      <c r="K205" s="44" t="s">
        <v>350</v>
      </c>
      <c r="L205" s="78" t="b">
        <f t="shared" si="82"/>
        <v>1</v>
      </c>
      <c r="O205" s="72" t="s">
        <v>431</v>
      </c>
      <c r="P205" s="47">
        <f t="shared" si="91"/>
        <v>225</v>
      </c>
      <c r="Q205" s="47">
        <f t="shared" si="92"/>
        <v>225</v>
      </c>
    </row>
    <row r="206" spans="1:17" ht="12" x14ac:dyDescent="0.2">
      <c r="A206" s="44"/>
      <c r="B206" s="44"/>
      <c r="C206" s="44" t="s">
        <v>351</v>
      </c>
      <c r="D206" s="47">
        <v>673.33</v>
      </c>
      <c r="E206" s="48"/>
      <c r="F206" s="47">
        <v>468</v>
      </c>
      <c r="G206" s="48"/>
      <c r="H206" s="47">
        <f t="shared" si="89"/>
        <v>205.33</v>
      </c>
      <c r="I206" s="48"/>
      <c r="J206" s="81">
        <f t="shared" si="90"/>
        <v>1.4387399999999999</v>
      </c>
      <c r="K206" s="44" t="s">
        <v>351</v>
      </c>
      <c r="L206" s="78" t="b">
        <f t="shared" si="82"/>
        <v>1</v>
      </c>
      <c r="O206" s="72" t="s">
        <v>432</v>
      </c>
      <c r="P206" s="47">
        <f t="shared" si="91"/>
        <v>673.33</v>
      </c>
      <c r="Q206" s="47">
        <f t="shared" si="92"/>
        <v>468</v>
      </c>
    </row>
    <row r="207" spans="1:17" ht="12" x14ac:dyDescent="0.2">
      <c r="A207" s="44"/>
      <c r="B207" s="44"/>
      <c r="C207" s="44" t="s">
        <v>352</v>
      </c>
      <c r="D207" s="47">
        <v>718.08</v>
      </c>
      <c r="E207" s="48"/>
      <c r="F207" s="47">
        <v>300</v>
      </c>
      <c r="G207" s="48"/>
      <c r="H207" s="47">
        <f t="shared" si="89"/>
        <v>418.08</v>
      </c>
      <c r="I207" s="48"/>
      <c r="J207" s="81">
        <f t="shared" si="90"/>
        <v>2.3936000000000002</v>
      </c>
      <c r="K207" s="44" t="s">
        <v>352</v>
      </c>
      <c r="L207" s="78" t="b">
        <f t="shared" si="82"/>
        <v>1</v>
      </c>
      <c r="O207" s="72" t="s">
        <v>433</v>
      </c>
      <c r="P207" s="47">
        <f t="shared" si="91"/>
        <v>718.08</v>
      </c>
      <c r="Q207" s="47">
        <f t="shared" si="92"/>
        <v>300</v>
      </c>
    </row>
    <row r="208" spans="1:17" ht="12" x14ac:dyDescent="0.2">
      <c r="A208" s="44"/>
      <c r="B208" s="44"/>
      <c r="C208" s="44" t="s">
        <v>622</v>
      </c>
      <c r="D208" s="47">
        <v>3395.7</v>
      </c>
      <c r="E208" s="48"/>
      <c r="F208" s="47">
        <v>3000</v>
      </c>
      <c r="G208" s="48"/>
      <c r="H208" s="47">
        <f t="shared" si="89"/>
        <v>395.7</v>
      </c>
      <c r="I208" s="48"/>
      <c r="J208" s="81">
        <f t="shared" si="90"/>
        <v>1.1318999999999999</v>
      </c>
      <c r="K208" s="44" t="s">
        <v>622</v>
      </c>
      <c r="L208" s="78" t="b">
        <f t="shared" si="82"/>
        <v>1</v>
      </c>
      <c r="O208" s="72" t="s">
        <v>604</v>
      </c>
      <c r="P208" s="47">
        <f t="shared" si="91"/>
        <v>3395.7</v>
      </c>
      <c r="Q208" s="47">
        <f t="shared" si="92"/>
        <v>3000</v>
      </c>
    </row>
    <row r="209" spans="1:17" ht="12.75" thickBot="1" x14ac:dyDescent="0.25">
      <c r="A209" s="44"/>
      <c r="B209" s="44"/>
      <c r="C209" s="44" t="s">
        <v>623</v>
      </c>
      <c r="D209" s="49">
        <v>448.65</v>
      </c>
      <c r="E209" s="48"/>
      <c r="F209" s="49">
        <v>350</v>
      </c>
      <c r="G209" s="48"/>
      <c r="H209" s="47">
        <f t="shared" si="89"/>
        <v>98.65</v>
      </c>
      <c r="I209" s="48"/>
      <c r="J209" s="81">
        <f t="shared" si="90"/>
        <v>1.28186</v>
      </c>
      <c r="K209" s="44" t="s">
        <v>623</v>
      </c>
      <c r="L209" s="78" t="b">
        <f t="shared" si="82"/>
        <v>1</v>
      </c>
      <c r="O209" s="72" t="s">
        <v>625</v>
      </c>
      <c r="P209" s="47">
        <f t="shared" si="91"/>
        <v>448.65</v>
      </c>
      <c r="Q209" s="47">
        <f t="shared" si="92"/>
        <v>350</v>
      </c>
    </row>
    <row r="210" spans="1:17" ht="12.75" thickBot="1" x14ac:dyDescent="0.25">
      <c r="A210" s="44"/>
      <c r="B210" s="44"/>
      <c r="C210" s="44" t="s">
        <v>353</v>
      </c>
      <c r="D210" s="49">
        <v>0</v>
      </c>
      <c r="E210" s="49"/>
      <c r="F210" s="49"/>
      <c r="G210" s="48"/>
      <c r="H210" s="49"/>
      <c r="I210" s="48"/>
      <c r="J210" s="82"/>
      <c r="K210" s="44" t="s">
        <v>353</v>
      </c>
      <c r="L210" s="78" t="b">
        <f t="shared" si="82"/>
        <v>1</v>
      </c>
      <c r="O210" s="72" t="s">
        <v>444</v>
      </c>
      <c r="P210" s="47">
        <f t="shared" si="91"/>
        <v>0</v>
      </c>
      <c r="Q210" s="47">
        <f t="shared" si="92"/>
        <v>0</v>
      </c>
    </row>
    <row r="211" spans="1:17" ht="12" x14ac:dyDescent="0.2">
      <c r="A211" s="44"/>
      <c r="B211" s="44" t="s">
        <v>354</v>
      </c>
      <c r="C211" s="44"/>
      <c r="D211" s="47">
        <f>ROUND(SUM(D181:D210),5)</f>
        <v>96217.5</v>
      </c>
      <c r="E211" s="47"/>
      <c r="F211" s="47">
        <f>ROUND(SUM(F181:F210),5)</f>
        <v>98056</v>
      </c>
      <c r="G211" s="48"/>
      <c r="H211" s="47">
        <f>ROUND((D211-F211),5)</f>
        <v>-1838.5</v>
      </c>
      <c r="I211" s="48"/>
      <c r="J211" s="81">
        <f>ROUND(IF(F211=0, IF(D211=0, 0, 1), D211/F211),5)</f>
        <v>0.98124999999999996</v>
      </c>
      <c r="K211" s="44"/>
      <c r="L211" s="78" t="b">
        <f t="shared" ref="L211:L213" si="93">K211=C211</f>
        <v>1</v>
      </c>
      <c r="P211" s="47">
        <f t="shared" si="91"/>
        <v>96217.5</v>
      </c>
      <c r="Q211" s="47">
        <f t="shared" si="92"/>
        <v>98056</v>
      </c>
    </row>
    <row r="212" spans="1:17" ht="12" x14ac:dyDescent="0.2">
      <c r="B212" s="44" t="s">
        <v>241</v>
      </c>
      <c r="C212" s="44"/>
      <c r="D212" s="47">
        <v>0</v>
      </c>
      <c r="E212" s="47"/>
      <c r="F212" s="47"/>
      <c r="G212" s="48"/>
      <c r="H212" s="47"/>
      <c r="I212" s="48"/>
      <c r="J212" s="81"/>
      <c r="K212" s="44"/>
      <c r="L212" s="78" t="b">
        <f>K212=C212</f>
        <v>1</v>
      </c>
      <c r="O212" s="72" t="s">
        <v>434</v>
      </c>
      <c r="P212" s="47">
        <f t="shared" si="91"/>
        <v>0</v>
      </c>
      <c r="Q212" s="47">
        <f t="shared" si="92"/>
        <v>0</v>
      </c>
    </row>
    <row r="213" spans="1:17" ht="12.75" thickBot="1" x14ac:dyDescent="0.25">
      <c r="A213" s="44"/>
      <c r="B213" s="44" t="s">
        <v>160</v>
      </c>
      <c r="C213" s="44"/>
      <c r="D213" s="50">
        <v>0</v>
      </c>
      <c r="E213" s="50"/>
      <c r="F213" s="50"/>
      <c r="G213" s="48"/>
      <c r="H213" s="50"/>
      <c r="I213" s="48"/>
      <c r="J213" s="83"/>
      <c r="K213" s="44"/>
      <c r="L213" s="78" t="b">
        <f t="shared" si="93"/>
        <v>1</v>
      </c>
      <c r="O213" s="72" t="s">
        <v>435</v>
      </c>
      <c r="P213" s="47">
        <f t="shared" si="91"/>
        <v>0</v>
      </c>
      <c r="Q213" s="47">
        <f t="shared" si="92"/>
        <v>0</v>
      </c>
    </row>
    <row r="214" spans="1:17" ht="12.75" thickBot="1" x14ac:dyDescent="0.25">
      <c r="A214" s="44" t="s">
        <v>31</v>
      </c>
      <c r="C214" s="44"/>
      <c r="D214" s="52">
        <f>ROUND(D101+D122+D141+D147+D170+D180+SUM(D211:D213),5)</f>
        <v>482660.13</v>
      </c>
      <c r="E214" s="52"/>
      <c r="F214" s="52">
        <f>ROUND(F82+F101+F122+F141+F147+F170+F180+SUM(F211:F213),5)</f>
        <v>557980.49</v>
      </c>
      <c r="G214" s="48"/>
      <c r="H214" s="52">
        <f>ROUND((D214-F214),5)</f>
        <v>-75320.36</v>
      </c>
      <c r="I214" s="48"/>
      <c r="J214" s="85">
        <f>ROUND(IF(F214=0, IF(D214=0, 0, 1), D214/F214),5)</f>
        <v>0.86500999999999995</v>
      </c>
      <c r="K214" s="44"/>
      <c r="O214" s="72"/>
      <c r="P214" s="47">
        <f t="shared" si="91"/>
        <v>482660.13</v>
      </c>
      <c r="Q214" s="47">
        <f t="shared" si="92"/>
        <v>557980.49</v>
      </c>
    </row>
    <row r="215" spans="1:17" ht="12.75" thickBot="1" x14ac:dyDescent="0.25">
      <c r="A215" s="65" t="s">
        <v>652</v>
      </c>
      <c r="C215" s="44"/>
      <c r="D215" s="53">
        <f>ROUND(D81-D214,5)</f>
        <v>53368.21</v>
      </c>
      <c r="E215" s="53"/>
      <c r="F215" s="53">
        <f>ROUND(F81-F214,5)</f>
        <v>3447.51</v>
      </c>
      <c r="G215" s="44"/>
      <c r="H215" s="53">
        <f>ROUND((D215-F215),5)</f>
        <v>49920.7</v>
      </c>
      <c r="I215" s="44"/>
      <c r="J215" s="86">
        <f>ROUND(IF(F215=0, IF(D215=0, 0, 1), D215/F215),5)</f>
        <v>15.480219999999999</v>
      </c>
      <c r="K215" s="44"/>
      <c r="O215" s="75"/>
      <c r="P215" s="47">
        <f t="shared" si="91"/>
        <v>53368.21</v>
      </c>
      <c r="Q215" s="47">
        <f t="shared" si="92"/>
        <v>3447.51</v>
      </c>
    </row>
    <row r="216" spans="1:17" ht="15.75" thickTop="1" x14ac:dyDescent="0.25">
      <c r="O216" s="75"/>
      <c r="P216" s="47">
        <f t="shared" si="91"/>
        <v>0</v>
      </c>
      <c r="Q216" s="47">
        <f t="shared" si="92"/>
        <v>0</v>
      </c>
    </row>
    <row r="217" spans="1:17" x14ac:dyDescent="0.25">
      <c r="O217" s="75"/>
    </row>
    <row r="218" spans="1:17" x14ac:dyDescent="0.25">
      <c r="O218" s="75"/>
    </row>
    <row r="219" spans="1:17" x14ac:dyDescent="0.25">
      <c r="O219" s="75"/>
    </row>
    <row r="220" spans="1:17" x14ac:dyDescent="0.25">
      <c r="O220" s="75"/>
    </row>
    <row r="221" spans="1:17" x14ac:dyDescent="0.25">
      <c r="O221" s="75"/>
    </row>
    <row r="222" spans="1:17" x14ac:dyDescent="0.25">
      <c r="O222" s="75"/>
    </row>
    <row r="223" spans="1:17" x14ac:dyDescent="0.25">
      <c r="O223" s="75"/>
    </row>
    <row r="224" spans="1:17" x14ac:dyDescent="0.25">
      <c r="O224" s="75"/>
    </row>
    <row r="225" spans="15:15" x14ac:dyDescent="0.25">
      <c r="O225" s="75"/>
    </row>
    <row r="226" spans="15:15" x14ac:dyDescent="0.25">
      <c r="O226" s="75"/>
    </row>
    <row r="227" spans="15:15" x14ac:dyDescent="0.25">
      <c r="O227" s="75"/>
    </row>
    <row r="228" spans="15:15" x14ac:dyDescent="0.25">
      <c r="O228" s="75"/>
    </row>
    <row r="229" spans="15:15" x14ac:dyDescent="0.25">
      <c r="O229" s="75"/>
    </row>
    <row r="230" spans="15:15" x14ac:dyDescent="0.25">
      <c r="O230" s="75"/>
    </row>
    <row r="231" spans="15:15" x14ac:dyDescent="0.25">
      <c r="O231" s="75"/>
    </row>
    <row r="232" spans="15:15" x14ac:dyDescent="0.25">
      <c r="O232" s="75"/>
    </row>
    <row r="233" spans="15:15" x14ac:dyDescent="0.25">
      <c r="O233" s="75"/>
    </row>
    <row r="234" spans="15:15" x14ac:dyDescent="0.25">
      <c r="O234" s="75"/>
    </row>
    <row r="235" spans="15:15" x14ac:dyDescent="0.25">
      <c r="O235" s="75"/>
    </row>
  </sheetData>
  <conditionalFormatting sqref="L140:L1048576 L1:L136">
    <cfRule type="containsText" dxfId="5" priority="5" operator="containsText" text="FALSE">
      <formula>NOT(ISERROR(SEARCH("FALSE",L1)))</formula>
    </cfRule>
  </conditionalFormatting>
  <conditionalFormatting sqref="L137:L139">
    <cfRule type="containsText" dxfId="4" priority="1" operator="containsText" text="FALSE">
      <formula>NOT(ISERROR(SEARCH("FALSE",L137)))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W236"/>
  <sheetViews>
    <sheetView topLeftCell="A181" zoomScale="110" zoomScaleNormal="110" workbookViewId="0">
      <selection activeCell="C183" sqref="C183:F210"/>
    </sheetView>
  </sheetViews>
  <sheetFormatPr defaultColWidth="8.7109375" defaultRowHeight="15" x14ac:dyDescent="0.25"/>
  <cols>
    <col min="1" max="1" width="16.28515625" style="65" bestFit="1" customWidth="1"/>
    <col min="2" max="2" width="3" style="65" customWidth="1"/>
    <col min="3" max="3" width="36.5703125" style="65" customWidth="1"/>
    <col min="4" max="4" width="10.28515625" style="57" customWidth="1"/>
    <col min="5" max="5" width="2" style="57" customWidth="1"/>
    <col min="6" max="6" width="10.7109375" style="57" customWidth="1"/>
    <col min="7" max="7" width="2.28515625" style="57" customWidth="1"/>
    <col min="8" max="8" width="12" style="57" bestFit="1" customWidth="1"/>
    <col min="9" max="9" width="2.28515625" style="57" customWidth="1"/>
    <col min="10" max="10" width="10.28515625" style="57" bestFit="1" customWidth="1"/>
    <col min="11" max="11" width="36.5703125" style="65" customWidth="1"/>
    <col min="12" max="12" width="9.28515625" style="75" bestFit="1" customWidth="1"/>
    <col min="13" max="14" width="8.7109375" style="71"/>
    <col min="15" max="15" width="11.7109375" style="80" customWidth="1"/>
    <col min="16" max="16" width="11.5703125" style="57" customWidth="1"/>
    <col min="17" max="17" width="10.42578125" style="57" customWidth="1"/>
    <col min="18" max="18" width="32.28515625" style="80" customWidth="1"/>
    <col min="19" max="23" width="8.7109375" style="75"/>
    <col min="24" max="16384" width="8.7109375" style="71"/>
  </cols>
  <sheetData>
    <row r="1" spans="1:18" ht="15.75" thickBot="1" x14ac:dyDescent="0.3">
      <c r="A1" s="44"/>
      <c r="B1" s="44"/>
      <c r="C1" s="44"/>
      <c r="D1" s="46"/>
      <c r="E1" s="46"/>
      <c r="F1" s="46"/>
      <c r="G1" s="45"/>
      <c r="H1" s="46"/>
      <c r="I1" s="45"/>
      <c r="J1" s="46"/>
      <c r="K1" s="44"/>
      <c r="L1" s="73"/>
      <c r="O1" s="72"/>
      <c r="P1" s="46"/>
      <c r="Q1" s="46"/>
      <c r="R1" s="74"/>
    </row>
    <row r="2" spans="1:18" ht="16.5" thickTop="1" thickBot="1" x14ac:dyDescent="0.3">
      <c r="A2" s="54"/>
      <c r="B2" s="54"/>
      <c r="C2" s="54"/>
      <c r="D2" s="55" t="s">
        <v>776</v>
      </c>
      <c r="E2" s="55"/>
      <c r="F2" s="55" t="s">
        <v>22</v>
      </c>
      <c r="G2" s="56"/>
      <c r="H2" s="55" t="s">
        <v>23</v>
      </c>
      <c r="I2" s="56"/>
      <c r="J2" s="55" t="s">
        <v>24</v>
      </c>
      <c r="K2" s="54"/>
      <c r="L2" s="73"/>
      <c r="O2" s="76"/>
      <c r="P2" s="55" t="str">
        <f>D2</f>
        <v>Jan - May 22</v>
      </c>
      <c r="Q2" s="55" t="s">
        <v>22</v>
      </c>
      <c r="R2" s="77"/>
    </row>
    <row r="3" spans="1:18" ht="12.75" thickTop="1" x14ac:dyDescent="0.2">
      <c r="A3" s="44" t="s">
        <v>25</v>
      </c>
      <c r="B3" s="44"/>
      <c r="C3" s="44"/>
      <c r="D3" s="47"/>
      <c r="E3" s="47"/>
      <c r="F3" s="47"/>
      <c r="G3" s="48"/>
      <c r="H3" s="47"/>
      <c r="I3" s="48"/>
      <c r="J3" s="81"/>
      <c r="K3" s="44"/>
      <c r="L3" s="73"/>
      <c r="O3" s="72"/>
      <c r="P3" s="47"/>
      <c r="Q3" s="47"/>
      <c r="R3" s="74"/>
    </row>
    <row r="4" spans="1:18" ht="12" x14ac:dyDescent="0.2">
      <c r="A4" s="44"/>
      <c r="B4" s="44" t="s">
        <v>78</v>
      </c>
      <c r="C4" s="44"/>
      <c r="D4" s="47"/>
      <c r="E4" s="47"/>
      <c r="F4" s="47"/>
      <c r="G4" s="48"/>
      <c r="H4" s="47"/>
      <c r="I4" s="48"/>
      <c r="J4" s="81"/>
      <c r="K4" s="44"/>
      <c r="L4" s="73"/>
      <c r="O4" s="72"/>
      <c r="P4" s="47"/>
      <c r="Q4" s="47"/>
      <c r="R4" s="74"/>
    </row>
    <row r="5" spans="1:18" ht="12" x14ac:dyDescent="0.2">
      <c r="A5" s="44"/>
      <c r="B5" s="44"/>
      <c r="C5" s="44" t="s">
        <v>584</v>
      </c>
      <c r="D5" s="47">
        <v>850397.65</v>
      </c>
      <c r="E5" s="48"/>
      <c r="F5" s="47">
        <v>1001865</v>
      </c>
      <c r="G5" s="48"/>
      <c r="H5" s="47">
        <f>ROUND((D5-F5),5)</f>
        <v>-151467.35</v>
      </c>
      <c r="I5" s="48"/>
      <c r="J5" s="81">
        <f>ROUND(IF(F5=0, IF(D5=0, 0, 1), D5/F5),5)</f>
        <v>0.84880999999999995</v>
      </c>
      <c r="K5" s="44" t="s">
        <v>584</v>
      </c>
      <c r="L5" s="78" t="b">
        <f t="shared" ref="L5:L68" si="0">K5=C5</f>
        <v>1</v>
      </c>
      <c r="O5" s="72" t="s">
        <v>39</v>
      </c>
      <c r="P5" s="47">
        <f t="shared" ref="P5:P36" si="1">+D5</f>
        <v>850397.65</v>
      </c>
      <c r="Q5" s="47">
        <f>+F5</f>
        <v>1001865</v>
      </c>
      <c r="R5" s="74"/>
    </row>
    <row r="6" spans="1:18" ht="12" x14ac:dyDescent="0.2">
      <c r="A6" s="44"/>
      <c r="B6" s="44"/>
      <c r="C6" s="44" t="s">
        <v>585</v>
      </c>
      <c r="D6" s="47">
        <v>776930.37</v>
      </c>
      <c r="E6" s="48"/>
      <c r="F6" s="47">
        <v>796695</v>
      </c>
      <c r="G6" s="48"/>
      <c r="H6" s="47">
        <f>ROUND((D6-F6),5)</f>
        <v>-19764.63</v>
      </c>
      <c r="I6" s="48"/>
      <c r="J6" s="81">
        <f>ROUND(IF(F6=0, IF(D6=0, 0, 1), D6/F6),5)</f>
        <v>0.97519</v>
      </c>
      <c r="K6" s="44" t="s">
        <v>585</v>
      </c>
      <c r="L6" s="78" t="b">
        <f t="shared" si="0"/>
        <v>1</v>
      </c>
      <c r="O6" s="72" t="s">
        <v>644</v>
      </c>
      <c r="P6" s="47">
        <f t="shared" si="1"/>
        <v>776930.37</v>
      </c>
      <c r="Q6" s="47">
        <f t="shared" ref="Q6:Q69" si="2">+F6</f>
        <v>796695</v>
      </c>
      <c r="R6" s="74"/>
    </row>
    <row r="7" spans="1:18" ht="12" x14ac:dyDescent="0.2">
      <c r="A7" s="44"/>
      <c r="B7" s="44"/>
      <c r="C7" s="44" t="s">
        <v>104</v>
      </c>
      <c r="D7" s="47">
        <v>339812.24</v>
      </c>
      <c r="E7" s="48"/>
      <c r="F7" s="47">
        <v>429295</v>
      </c>
      <c r="G7" s="48"/>
      <c r="H7" s="47">
        <f>ROUND((D7-F7),5)</f>
        <v>-89482.76</v>
      </c>
      <c r="I7" s="48"/>
      <c r="J7" s="81">
        <f>ROUND(IF(F7=0, IF(D7=0, 0, 1), D7/F7),5)</f>
        <v>0.79156000000000004</v>
      </c>
      <c r="K7" s="44" t="s">
        <v>104</v>
      </c>
      <c r="L7" s="78" t="b">
        <f t="shared" si="0"/>
        <v>1</v>
      </c>
      <c r="O7" s="72" t="s">
        <v>40</v>
      </c>
      <c r="P7" s="47">
        <f t="shared" si="1"/>
        <v>339812.24</v>
      </c>
      <c r="Q7" s="47">
        <f t="shared" si="2"/>
        <v>429295</v>
      </c>
      <c r="R7" s="74"/>
    </row>
    <row r="8" spans="1:18" ht="12" x14ac:dyDescent="0.2">
      <c r="A8" s="44"/>
      <c r="B8" s="44"/>
      <c r="C8" s="44" t="s">
        <v>748</v>
      </c>
      <c r="D8" s="47">
        <v>38459.19</v>
      </c>
      <c r="E8" s="48"/>
      <c r="F8" s="47"/>
      <c r="G8" s="48"/>
      <c r="H8" s="47"/>
      <c r="I8" s="48"/>
      <c r="J8" s="81"/>
      <c r="K8" s="44" t="s">
        <v>748</v>
      </c>
      <c r="L8" s="78" t="b">
        <f t="shared" si="0"/>
        <v>1</v>
      </c>
      <c r="O8" s="72" t="s">
        <v>164</v>
      </c>
      <c r="P8" s="47">
        <f t="shared" si="1"/>
        <v>38459.19</v>
      </c>
      <c r="Q8" s="47">
        <f t="shared" si="2"/>
        <v>0</v>
      </c>
      <c r="R8" s="74"/>
    </row>
    <row r="9" spans="1:18" ht="12" x14ac:dyDescent="0.2">
      <c r="A9" s="44"/>
      <c r="B9" s="44"/>
      <c r="C9" s="44" t="s">
        <v>749</v>
      </c>
      <c r="D9" s="47">
        <v>45528.54</v>
      </c>
      <c r="E9" s="48"/>
      <c r="F9" s="47"/>
      <c r="G9" s="48"/>
      <c r="H9" s="47"/>
      <c r="I9" s="48"/>
      <c r="J9" s="81"/>
      <c r="K9" s="44" t="s">
        <v>749</v>
      </c>
      <c r="L9" s="78" t="b">
        <f t="shared" si="0"/>
        <v>1</v>
      </c>
      <c r="O9" s="72" t="s">
        <v>165</v>
      </c>
      <c r="P9" s="47">
        <f t="shared" si="1"/>
        <v>45528.54</v>
      </c>
      <c r="Q9" s="47">
        <f t="shared" si="2"/>
        <v>0</v>
      </c>
      <c r="R9" s="74"/>
    </row>
    <row r="10" spans="1:18" ht="12" x14ac:dyDescent="0.2">
      <c r="A10" s="44"/>
      <c r="B10" s="44"/>
      <c r="C10" s="44" t="s">
        <v>750</v>
      </c>
      <c r="D10" s="47">
        <v>24126.52</v>
      </c>
      <c r="E10" s="48"/>
      <c r="F10" s="47"/>
      <c r="G10" s="48"/>
      <c r="H10" s="47"/>
      <c r="I10" s="48"/>
      <c r="J10" s="81"/>
      <c r="K10" s="44" t="s">
        <v>750</v>
      </c>
      <c r="L10" s="78" t="b">
        <f t="shared" si="0"/>
        <v>1</v>
      </c>
      <c r="N10" s="79"/>
      <c r="O10" s="72" t="s">
        <v>166</v>
      </c>
      <c r="P10" s="47">
        <f t="shared" si="1"/>
        <v>24126.52</v>
      </c>
      <c r="Q10" s="47">
        <f t="shared" si="2"/>
        <v>0</v>
      </c>
      <c r="R10" s="74"/>
    </row>
    <row r="11" spans="1:18" ht="12" x14ac:dyDescent="0.2">
      <c r="A11" s="44"/>
      <c r="B11" s="44"/>
      <c r="C11" s="44" t="s">
        <v>80</v>
      </c>
      <c r="D11" s="47">
        <v>1273.1400000000001</v>
      </c>
      <c r="E11" s="48"/>
      <c r="F11" s="47"/>
      <c r="G11" s="48"/>
      <c r="H11" s="47"/>
      <c r="I11" s="48"/>
      <c r="J11" s="81"/>
      <c r="K11" s="44" t="s">
        <v>80</v>
      </c>
      <c r="L11" s="78" t="b">
        <f t="shared" si="0"/>
        <v>1</v>
      </c>
      <c r="O11" s="72" t="s">
        <v>41</v>
      </c>
      <c r="P11" s="47">
        <f t="shared" si="1"/>
        <v>1273.1400000000001</v>
      </c>
      <c r="Q11" s="47">
        <f t="shared" si="2"/>
        <v>0</v>
      </c>
      <c r="R11" s="74"/>
    </row>
    <row r="12" spans="1:18" ht="12" x14ac:dyDescent="0.2">
      <c r="A12" s="44"/>
      <c r="B12" s="44"/>
      <c r="C12" s="44" t="s">
        <v>620</v>
      </c>
      <c r="D12" s="47">
        <v>814</v>
      </c>
      <c r="E12" s="48"/>
      <c r="F12" s="47"/>
      <c r="G12" s="48"/>
      <c r="H12" s="47"/>
      <c r="I12" s="48"/>
      <c r="J12" s="81"/>
      <c r="K12" s="44" t="s">
        <v>620</v>
      </c>
      <c r="L12" s="78" t="b">
        <f t="shared" si="0"/>
        <v>1</v>
      </c>
      <c r="O12" s="72" t="s">
        <v>615</v>
      </c>
      <c r="P12" s="47">
        <f t="shared" si="1"/>
        <v>814</v>
      </c>
      <c r="Q12" s="47">
        <f t="shared" si="2"/>
        <v>0</v>
      </c>
      <c r="R12" s="74"/>
    </row>
    <row r="13" spans="1:18" ht="12" x14ac:dyDescent="0.2">
      <c r="A13" s="44"/>
      <c r="B13" s="44"/>
      <c r="C13" s="44" t="s">
        <v>108</v>
      </c>
      <c r="D13" s="47">
        <v>8920.1200000000008</v>
      </c>
      <c r="E13" s="48"/>
      <c r="F13" s="47"/>
      <c r="G13" s="48"/>
      <c r="H13" s="47"/>
      <c r="I13" s="48"/>
      <c r="J13" s="81"/>
      <c r="K13" s="44" t="s">
        <v>108</v>
      </c>
      <c r="L13" s="78" t="b">
        <f t="shared" si="0"/>
        <v>1</v>
      </c>
      <c r="O13" s="72" t="s">
        <v>42</v>
      </c>
      <c r="P13" s="47">
        <f t="shared" si="1"/>
        <v>8920.1200000000008</v>
      </c>
      <c r="Q13" s="47">
        <f t="shared" si="2"/>
        <v>0</v>
      </c>
      <c r="R13" s="74"/>
    </row>
    <row r="14" spans="1:18" ht="12" x14ac:dyDescent="0.2">
      <c r="A14" s="44"/>
      <c r="B14" s="44"/>
      <c r="C14" s="44" t="s">
        <v>586</v>
      </c>
      <c r="D14" s="47">
        <v>23000</v>
      </c>
      <c r="E14" s="48"/>
      <c r="F14" s="47"/>
      <c r="G14" s="48"/>
      <c r="H14" s="47"/>
      <c r="I14" s="48"/>
      <c r="J14" s="81"/>
      <c r="K14" s="44" t="s">
        <v>586</v>
      </c>
      <c r="L14" s="78" t="b">
        <f>K14=C14</f>
        <v>1</v>
      </c>
      <c r="O14" s="72" t="s">
        <v>598</v>
      </c>
      <c r="P14" s="47">
        <f>+D14</f>
        <v>23000</v>
      </c>
      <c r="Q14" s="47">
        <f>+F14</f>
        <v>0</v>
      </c>
      <c r="R14" s="74"/>
    </row>
    <row r="15" spans="1:18" ht="12" x14ac:dyDescent="0.2">
      <c r="A15" s="44"/>
      <c r="B15" s="44"/>
      <c r="C15" s="44" t="s">
        <v>628</v>
      </c>
      <c r="D15" s="47">
        <v>2550.23</v>
      </c>
      <c r="E15" s="48"/>
      <c r="F15" s="47"/>
      <c r="G15" s="48"/>
      <c r="H15" s="47"/>
      <c r="I15" s="48"/>
      <c r="J15" s="81"/>
      <c r="K15" s="44" t="s">
        <v>628</v>
      </c>
      <c r="L15" s="78" t="b">
        <f t="shared" si="0"/>
        <v>1</v>
      </c>
      <c r="O15" s="72" t="s">
        <v>627</v>
      </c>
      <c r="P15" s="47">
        <f t="shared" si="1"/>
        <v>2550.23</v>
      </c>
      <c r="Q15" s="47">
        <f t="shared" si="2"/>
        <v>0</v>
      </c>
      <c r="R15" s="74"/>
    </row>
    <row r="16" spans="1:18" ht="12" x14ac:dyDescent="0.2">
      <c r="A16" s="44"/>
      <c r="B16" s="44"/>
      <c r="C16" s="44" t="s">
        <v>81</v>
      </c>
      <c r="D16" s="47">
        <v>5555</v>
      </c>
      <c r="E16" s="48"/>
      <c r="F16" s="47"/>
      <c r="G16" s="48"/>
      <c r="H16" s="47"/>
      <c r="I16" s="48"/>
      <c r="J16" s="81"/>
      <c r="K16" s="44" t="s">
        <v>81</v>
      </c>
      <c r="L16" s="78" t="b">
        <f t="shared" si="0"/>
        <v>1</v>
      </c>
      <c r="O16" s="72" t="s">
        <v>13</v>
      </c>
      <c r="P16" s="47">
        <f t="shared" si="1"/>
        <v>5555</v>
      </c>
      <c r="Q16" s="47">
        <f t="shared" si="2"/>
        <v>0</v>
      </c>
      <c r="R16" s="74"/>
    </row>
    <row r="17" spans="1:18" ht="12" x14ac:dyDescent="0.2">
      <c r="A17" s="44"/>
      <c r="B17" s="44"/>
      <c r="C17" s="44" t="s">
        <v>82</v>
      </c>
      <c r="D17" s="47">
        <v>6887.23</v>
      </c>
      <c r="E17" s="48"/>
      <c r="F17" s="47"/>
      <c r="G17" s="48"/>
      <c r="H17" s="47"/>
      <c r="I17" s="48"/>
      <c r="J17" s="81"/>
      <c r="K17" s="44" t="s">
        <v>82</v>
      </c>
      <c r="L17" s="78" t="b">
        <f t="shared" si="0"/>
        <v>1</v>
      </c>
      <c r="O17" s="72" t="s">
        <v>43</v>
      </c>
      <c r="P17" s="47">
        <f t="shared" si="1"/>
        <v>6887.23</v>
      </c>
      <c r="Q17" s="47">
        <f t="shared" si="2"/>
        <v>0</v>
      </c>
      <c r="R17" s="74"/>
    </row>
    <row r="18" spans="1:18" ht="12.75" thickBot="1" x14ac:dyDescent="0.25">
      <c r="A18" s="44"/>
      <c r="B18" s="44"/>
      <c r="C18" s="44" t="s">
        <v>27</v>
      </c>
      <c r="D18" s="49">
        <v>651.86</v>
      </c>
      <c r="E18" s="48"/>
      <c r="F18" s="49"/>
      <c r="G18" s="48"/>
      <c r="H18" s="47">
        <f>ROUND((D18-F18),5)</f>
        <v>651.86</v>
      </c>
      <c r="I18" s="48"/>
      <c r="J18" s="81">
        <f>ROUND(IF(F18=0, IF(D18=0, 0, 1), D18/F18),5)</f>
        <v>1</v>
      </c>
      <c r="K18" s="44" t="s">
        <v>27</v>
      </c>
      <c r="L18" s="78" t="b">
        <f>K18=C18</f>
        <v>1</v>
      </c>
      <c r="O18" s="72" t="s">
        <v>14</v>
      </c>
      <c r="P18" s="47">
        <f>+D18</f>
        <v>651.86</v>
      </c>
      <c r="Q18" s="47">
        <f>+F18</f>
        <v>0</v>
      </c>
      <c r="R18" s="74"/>
    </row>
    <row r="19" spans="1:18" ht="12" x14ac:dyDescent="0.2">
      <c r="A19" s="44"/>
      <c r="B19" s="44"/>
      <c r="C19" s="44" t="s">
        <v>765</v>
      </c>
      <c r="D19" s="47">
        <v>0</v>
      </c>
      <c r="E19" s="47"/>
      <c r="F19" s="47">
        <v>0</v>
      </c>
      <c r="G19" s="48"/>
      <c r="H19" s="47">
        <f>ROUND((D19-F19),5)</f>
        <v>0</v>
      </c>
      <c r="I19" s="48"/>
      <c r="J19" s="81">
        <f>ROUND(IF(F19=0, IF(D19=0, 0, 1), D19/F19),5)</f>
        <v>0</v>
      </c>
      <c r="K19" s="44" t="s">
        <v>765</v>
      </c>
      <c r="L19" s="78" t="b">
        <f t="shared" si="0"/>
        <v>1</v>
      </c>
      <c r="O19" s="72" t="s">
        <v>355</v>
      </c>
      <c r="P19" s="47">
        <f t="shared" si="1"/>
        <v>0</v>
      </c>
      <c r="Q19" s="47">
        <f t="shared" si="2"/>
        <v>0</v>
      </c>
      <c r="R19" s="74"/>
    </row>
    <row r="20" spans="1:18" ht="12" x14ac:dyDescent="0.2">
      <c r="A20" s="44"/>
      <c r="B20" s="44"/>
      <c r="C20" s="44" t="s">
        <v>79</v>
      </c>
      <c r="D20" s="47">
        <v>0</v>
      </c>
      <c r="E20" s="47"/>
      <c r="F20" s="47">
        <v>0</v>
      </c>
      <c r="G20" s="48"/>
      <c r="H20" s="47"/>
      <c r="I20" s="48"/>
      <c r="J20" s="81"/>
      <c r="K20" s="44" t="s">
        <v>79</v>
      </c>
      <c r="L20" s="78" t="b">
        <f>K20=C20</f>
        <v>1</v>
      </c>
      <c r="O20" s="72" t="s">
        <v>36</v>
      </c>
      <c r="P20" s="47">
        <f>+D20</f>
        <v>0</v>
      </c>
      <c r="Q20" s="47">
        <f>+F20</f>
        <v>0</v>
      </c>
      <c r="R20" s="74"/>
    </row>
    <row r="21" spans="1:18" ht="12" x14ac:dyDescent="0.2">
      <c r="A21" s="44"/>
      <c r="B21" s="44"/>
      <c r="C21" s="44" t="s">
        <v>83</v>
      </c>
      <c r="D21" s="47">
        <v>0</v>
      </c>
      <c r="E21" s="47"/>
      <c r="F21" s="47">
        <v>0</v>
      </c>
      <c r="G21" s="48"/>
      <c r="H21" s="47"/>
      <c r="I21" s="48"/>
      <c r="J21" s="81"/>
      <c r="K21" s="44" t="s">
        <v>83</v>
      </c>
      <c r="L21" s="78" t="b">
        <f t="shared" si="0"/>
        <v>1</v>
      </c>
      <c r="O21" s="72" t="s">
        <v>18</v>
      </c>
      <c r="P21" s="47">
        <f t="shared" si="1"/>
        <v>0</v>
      </c>
      <c r="Q21" s="47">
        <f t="shared" si="2"/>
        <v>0</v>
      </c>
      <c r="R21" s="74"/>
    </row>
    <row r="22" spans="1:18" ht="12.75" thickBot="1" x14ac:dyDescent="0.25">
      <c r="A22" s="44"/>
      <c r="B22" s="44"/>
      <c r="C22" s="44" t="s">
        <v>84</v>
      </c>
      <c r="D22" s="49">
        <v>0</v>
      </c>
      <c r="E22" s="49"/>
      <c r="F22" s="49">
        <v>0</v>
      </c>
      <c r="G22" s="48"/>
      <c r="H22" s="49">
        <f>ROUND((D22-F22),5)</f>
        <v>0</v>
      </c>
      <c r="I22" s="48"/>
      <c r="J22" s="82">
        <f>ROUND(IF(F22=0, IF(D22=0, 0, 1), D22/F22),5)</f>
        <v>0</v>
      </c>
      <c r="K22" s="44" t="s">
        <v>84</v>
      </c>
      <c r="L22" s="78" t="b">
        <f t="shared" si="0"/>
        <v>1</v>
      </c>
      <c r="O22" s="72" t="s">
        <v>720</v>
      </c>
      <c r="P22" s="47">
        <f t="shared" si="1"/>
        <v>0</v>
      </c>
      <c r="Q22" s="47">
        <f>+F22</f>
        <v>0</v>
      </c>
      <c r="R22" s="74"/>
    </row>
    <row r="23" spans="1:18" ht="12" x14ac:dyDescent="0.2">
      <c r="A23" s="44"/>
      <c r="B23" s="44" t="s">
        <v>85</v>
      </c>
      <c r="C23" s="44"/>
      <c r="D23" s="47">
        <f>ROUND(SUM(D4:D22),5)</f>
        <v>2124906.09</v>
      </c>
      <c r="E23" s="47"/>
      <c r="F23" s="47">
        <f>ROUND(SUM(F4:F22),5)</f>
        <v>2227855</v>
      </c>
      <c r="G23" s="48"/>
      <c r="H23" s="47">
        <f>ROUND((D23-F23),5)</f>
        <v>-102948.91</v>
      </c>
      <c r="I23" s="48"/>
      <c r="J23" s="81">
        <f>ROUND(IF(F23=0, IF(D23=0, 0, 1), D23/F23),5)</f>
        <v>0.95379000000000003</v>
      </c>
      <c r="K23" s="44"/>
      <c r="L23" s="78" t="b">
        <f t="shared" si="0"/>
        <v>1</v>
      </c>
      <c r="O23" s="72"/>
      <c r="P23" s="47">
        <f t="shared" si="1"/>
        <v>2124906.09</v>
      </c>
      <c r="Q23" s="47">
        <f t="shared" si="2"/>
        <v>2227855</v>
      </c>
      <c r="R23" s="74"/>
    </row>
    <row r="24" spans="1:18" ht="12" x14ac:dyDescent="0.2">
      <c r="A24" s="44"/>
      <c r="B24" s="44" t="s">
        <v>253</v>
      </c>
      <c r="C24" s="44"/>
      <c r="D24" s="47"/>
      <c r="E24" s="47"/>
      <c r="F24" s="47"/>
      <c r="G24" s="48"/>
      <c r="H24" s="47"/>
      <c r="I24" s="48"/>
      <c r="J24" s="81"/>
      <c r="K24" s="44"/>
      <c r="L24" s="78" t="b">
        <f t="shared" si="0"/>
        <v>1</v>
      </c>
      <c r="O24" s="72" t="s">
        <v>356</v>
      </c>
      <c r="P24" s="47">
        <f t="shared" si="1"/>
        <v>0</v>
      </c>
      <c r="Q24" s="47">
        <f t="shared" si="2"/>
        <v>0</v>
      </c>
      <c r="R24" s="74"/>
    </row>
    <row r="25" spans="1:18" ht="12" x14ac:dyDescent="0.2">
      <c r="A25" s="44"/>
      <c r="B25" s="44"/>
      <c r="C25" s="44" t="s">
        <v>254</v>
      </c>
      <c r="D25" s="47">
        <v>63428.9</v>
      </c>
      <c r="E25" s="48"/>
      <c r="F25" s="47">
        <v>44200</v>
      </c>
      <c r="G25" s="48"/>
      <c r="H25" s="47">
        <f>ROUND((D25-F25),5)</f>
        <v>19228.900000000001</v>
      </c>
      <c r="I25" s="48"/>
      <c r="J25" s="81">
        <f>ROUND(IF(F25=0, IF(D25=0, 0, 1), D25/F25),5)</f>
        <v>1.4350400000000001</v>
      </c>
      <c r="K25" s="44" t="s">
        <v>254</v>
      </c>
      <c r="L25" s="78" t="b">
        <f t="shared" si="0"/>
        <v>1</v>
      </c>
      <c r="O25" s="72" t="s">
        <v>357</v>
      </c>
      <c r="P25" s="47">
        <f t="shared" si="1"/>
        <v>63428.9</v>
      </c>
      <c r="Q25" s="47">
        <f t="shared" si="2"/>
        <v>44200</v>
      </c>
      <c r="R25" s="74"/>
    </row>
    <row r="26" spans="1:18" ht="12" x14ac:dyDescent="0.2">
      <c r="A26" s="44"/>
      <c r="B26" s="44"/>
      <c r="C26" s="44" t="s">
        <v>256</v>
      </c>
      <c r="D26" s="47">
        <v>1984.01</v>
      </c>
      <c r="E26" s="48"/>
      <c r="F26" s="47">
        <v>2600</v>
      </c>
      <c r="G26" s="48"/>
      <c r="H26" s="47">
        <f>ROUND((D26-F26),5)</f>
        <v>-615.99</v>
      </c>
      <c r="I26" s="48"/>
      <c r="J26" s="81">
        <f>ROUND(IF(F26=0, IF(D26=0, 0, 1), D26/F26),5)</f>
        <v>0.76307999999999998</v>
      </c>
      <c r="K26" s="44" t="s">
        <v>256</v>
      </c>
      <c r="L26" s="78" t="b">
        <f t="shared" si="0"/>
        <v>1</v>
      </c>
      <c r="O26" s="72" t="s">
        <v>359</v>
      </c>
      <c r="P26" s="47">
        <f t="shared" si="1"/>
        <v>1984.01</v>
      </c>
      <c r="Q26" s="47">
        <f t="shared" si="2"/>
        <v>2600</v>
      </c>
      <c r="R26" s="74"/>
    </row>
    <row r="27" spans="1:18" ht="12" x14ac:dyDescent="0.2">
      <c r="A27" s="44"/>
      <c r="B27" s="44"/>
      <c r="C27" s="44" t="s">
        <v>257</v>
      </c>
      <c r="D27" s="47">
        <v>23735.81</v>
      </c>
      <c r="E27" s="48"/>
      <c r="F27" s="47">
        <v>15600</v>
      </c>
      <c r="G27" s="48"/>
      <c r="H27" s="47">
        <f>ROUND((D27-F27),5)</f>
        <v>8135.81</v>
      </c>
      <c r="I27" s="48"/>
      <c r="J27" s="81">
        <f>ROUND(IF(F27=0, IF(D27=0, 0, 1), D27/F27),5)</f>
        <v>1.52153</v>
      </c>
      <c r="K27" s="44" t="s">
        <v>257</v>
      </c>
      <c r="L27" s="78" t="b">
        <f t="shared" si="0"/>
        <v>1</v>
      </c>
      <c r="O27" s="72" t="s">
        <v>360</v>
      </c>
      <c r="P27" s="47">
        <f t="shared" si="1"/>
        <v>23735.81</v>
      </c>
      <c r="Q27" s="47">
        <f t="shared" si="2"/>
        <v>15600</v>
      </c>
      <c r="R27" s="74"/>
    </row>
    <row r="28" spans="1:18" ht="12" x14ac:dyDescent="0.2">
      <c r="A28" s="44"/>
      <c r="B28" s="44"/>
      <c r="C28" s="44" t="s">
        <v>540</v>
      </c>
      <c r="D28" s="47">
        <v>6332.75</v>
      </c>
      <c r="E28" s="48"/>
      <c r="F28" s="47">
        <v>5200</v>
      </c>
      <c r="G28" s="48"/>
      <c r="H28" s="47"/>
      <c r="I28" s="48"/>
      <c r="J28" s="81"/>
      <c r="K28" s="44" t="s">
        <v>540</v>
      </c>
      <c r="L28" s="78" t="b">
        <f t="shared" si="0"/>
        <v>1</v>
      </c>
      <c r="O28" s="72" t="s">
        <v>546</v>
      </c>
      <c r="P28" s="47">
        <f t="shared" si="1"/>
        <v>6332.75</v>
      </c>
      <c r="Q28" s="47">
        <f t="shared" si="2"/>
        <v>5200</v>
      </c>
      <c r="R28" s="74"/>
    </row>
    <row r="29" spans="1:18" ht="12" x14ac:dyDescent="0.2">
      <c r="A29" s="44"/>
      <c r="B29" s="44"/>
      <c r="C29" s="44" t="s">
        <v>541</v>
      </c>
      <c r="D29" s="47">
        <v>1575.75</v>
      </c>
      <c r="E29" s="48"/>
      <c r="F29" s="47">
        <v>2600</v>
      </c>
      <c r="G29" s="48"/>
      <c r="H29" s="47"/>
      <c r="I29" s="48"/>
      <c r="J29" s="81"/>
      <c r="K29" s="44" t="s">
        <v>541</v>
      </c>
      <c r="L29" s="78" t="b">
        <f t="shared" si="0"/>
        <v>1</v>
      </c>
      <c r="O29" s="72" t="s">
        <v>547</v>
      </c>
      <c r="P29" s="47">
        <f t="shared" si="1"/>
        <v>1575.75</v>
      </c>
      <c r="Q29" s="47">
        <f t="shared" si="2"/>
        <v>2600</v>
      </c>
      <c r="R29" s="74"/>
    </row>
    <row r="30" spans="1:18" ht="12.75" thickBot="1" x14ac:dyDescent="0.25">
      <c r="A30" s="44"/>
      <c r="B30" s="44"/>
      <c r="C30" s="44" t="s">
        <v>542</v>
      </c>
      <c r="D30" s="49">
        <v>1143</v>
      </c>
      <c r="E30" s="48"/>
      <c r="F30" s="49">
        <v>2600</v>
      </c>
      <c r="G30" s="48"/>
      <c r="H30" s="47"/>
      <c r="I30" s="48"/>
      <c r="J30" s="81"/>
      <c r="K30" s="44" t="s">
        <v>542</v>
      </c>
      <c r="L30" s="78" t="b">
        <f t="shared" si="0"/>
        <v>1</v>
      </c>
      <c r="O30" s="72" t="s">
        <v>548</v>
      </c>
      <c r="P30" s="47">
        <f t="shared" si="1"/>
        <v>1143</v>
      </c>
      <c r="Q30" s="47">
        <f t="shared" si="2"/>
        <v>2600</v>
      </c>
      <c r="R30" s="74"/>
    </row>
    <row r="31" spans="1:18" ht="12" x14ac:dyDescent="0.2">
      <c r="A31" s="44"/>
      <c r="B31" s="44"/>
      <c r="C31" s="44" t="s">
        <v>255</v>
      </c>
      <c r="D31" s="47">
        <v>0</v>
      </c>
      <c r="E31" s="47"/>
      <c r="F31" s="113">
        <v>0</v>
      </c>
      <c r="G31" s="48"/>
      <c r="H31" s="47">
        <f>ROUND((D31-F31),5)</f>
        <v>0</v>
      </c>
      <c r="I31" s="48"/>
      <c r="J31" s="81">
        <f>ROUND(IF(F31=0, IF(D31=0, 0, 1), D31/F31),5)</f>
        <v>0</v>
      </c>
      <c r="K31" s="44" t="s">
        <v>255</v>
      </c>
      <c r="L31" s="78" t="b">
        <f>K31=C31</f>
        <v>1</v>
      </c>
      <c r="O31" s="72" t="s">
        <v>358</v>
      </c>
      <c r="P31" s="47">
        <f>+D31</f>
        <v>0</v>
      </c>
      <c r="Q31" s="47">
        <f>+F31</f>
        <v>0</v>
      </c>
      <c r="R31" s="74"/>
    </row>
    <row r="32" spans="1:18" ht="12.75" thickBot="1" x14ac:dyDescent="0.25">
      <c r="A32" s="44"/>
      <c r="B32" s="44"/>
      <c r="C32" s="44" t="s">
        <v>258</v>
      </c>
      <c r="D32" s="49">
        <v>0</v>
      </c>
      <c r="E32" s="49"/>
      <c r="F32" s="49"/>
      <c r="G32" s="48"/>
      <c r="H32" s="49"/>
      <c r="I32" s="48"/>
      <c r="J32" s="82"/>
      <c r="K32" s="44" t="s">
        <v>258</v>
      </c>
      <c r="L32" s="78" t="b">
        <f t="shared" si="0"/>
        <v>1</v>
      </c>
      <c r="O32" s="72" t="s">
        <v>436</v>
      </c>
      <c r="P32" s="47">
        <f t="shared" si="1"/>
        <v>0</v>
      </c>
      <c r="Q32" s="47">
        <f t="shared" si="2"/>
        <v>0</v>
      </c>
      <c r="R32" s="74"/>
    </row>
    <row r="33" spans="1:18" ht="12" x14ac:dyDescent="0.2">
      <c r="A33" s="44"/>
      <c r="B33" s="44" t="s">
        <v>259</v>
      </c>
      <c r="C33" s="44"/>
      <c r="D33" s="47">
        <f>ROUND(SUM(D24:D32),5)</f>
        <v>98200.22</v>
      </c>
      <c r="E33" s="47"/>
      <c r="F33" s="47">
        <f>ROUND(SUM(F24:F32),5)</f>
        <v>72800</v>
      </c>
      <c r="G33" s="48"/>
      <c r="H33" s="47">
        <f>ROUND((D33-F33),5)</f>
        <v>25400.22</v>
      </c>
      <c r="I33" s="48"/>
      <c r="J33" s="81">
        <f>ROUND(IF(F33=0, IF(D33=0, 0, 1), D33/F33),5)</f>
        <v>1.3489</v>
      </c>
      <c r="K33" s="44"/>
      <c r="L33" s="78" t="b">
        <f t="shared" si="0"/>
        <v>1</v>
      </c>
      <c r="O33" s="72"/>
      <c r="P33" s="47">
        <f t="shared" si="1"/>
        <v>98200.22</v>
      </c>
      <c r="Q33" s="47">
        <f t="shared" si="2"/>
        <v>72800</v>
      </c>
      <c r="R33" s="74"/>
    </row>
    <row r="34" spans="1:18" ht="12" x14ac:dyDescent="0.2">
      <c r="A34" s="44"/>
      <c r="B34" s="44" t="s">
        <v>260</v>
      </c>
      <c r="C34" s="44"/>
      <c r="D34" s="47"/>
      <c r="E34" s="47"/>
      <c r="F34" s="47"/>
      <c r="G34" s="48"/>
      <c r="H34" s="47"/>
      <c r="I34" s="48"/>
      <c r="J34" s="81"/>
      <c r="K34" s="44"/>
      <c r="L34" s="78" t="b">
        <f t="shared" si="0"/>
        <v>1</v>
      </c>
      <c r="O34" s="72"/>
      <c r="P34" s="47">
        <f t="shared" si="1"/>
        <v>0</v>
      </c>
      <c r="Q34" s="47">
        <f t="shared" si="2"/>
        <v>0</v>
      </c>
      <c r="R34" s="74"/>
    </row>
    <row r="35" spans="1:18" ht="12" x14ac:dyDescent="0.2">
      <c r="A35" s="44"/>
      <c r="B35" s="44"/>
      <c r="C35" s="44" t="s">
        <v>642</v>
      </c>
      <c r="D35" s="47">
        <v>0</v>
      </c>
      <c r="E35" s="47"/>
      <c r="F35" s="47">
        <v>0</v>
      </c>
      <c r="G35" s="48"/>
      <c r="H35" s="47"/>
      <c r="I35" s="48"/>
      <c r="J35" s="81"/>
      <c r="K35" s="44" t="s">
        <v>642</v>
      </c>
      <c r="L35" s="78" t="b">
        <f t="shared" si="0"/>
        <v>1</v>
      </c>
      <c r="O35" s="72" t="s">
        <v>646</v>
      </c>
      <c r="P35" s="47">
        <f t="shared" si="1"/>
        <v>0</v>
      </c>
      <c r="Q35" s="47">
        <f t="shared" si="2"/>
        <v>0</v>
      </c>
      <c r="R35" s="74"/>
    </row>
    <row r="36" spans="1:18" ht="12" x14ac:dyDescent="0.2">
      <c r="A36" s="44"/>
      <c r="B36" s="44"/>
      <c r="C36" s="44" t="s">
        <v>261</v>
      </c>
      <c r="D36" s="47">
        <v>0</v>
      </c>
      <c r="E36" s="48"/>
      <c r="F36" s="47">
        <v>1950</v>
      </c>
      <c r="G36" s="48"/>
      <c r="H36" s="47">
        <f>ROUND((D36-F36),5)</f>
        <v>-1950</v>
      </c>
      <c r="I36" s="48"/>
      <c r="J36" s="81">
        <f>ROUND(IF(F36=0, IF(D36=0, 0, 1), D36/F36),5)</f>
        <v>0</v>
      </c>
      <c r="K36" s="44" t="s">
        <v>261</v>
      </c>
      <c r="L36" s="78" t="b">
        <f t="shared" si="0"/>
        <v>1</v>
      </c>
      <c r="O36" s="72" t="s">
        <v>361</v>
      </c>
      <c r="P36" s="47">
        <f t="shared" si="1"/>
        <v>0</v>
      </c>
      <c r="Q36" s="47">
        <f t="shared" si="2"/>
        <v>1950</v>
      </c>
      <c r="R36" s="74"/>
    </row>
    <row r="37" spans="1:18" ht="12" x14ac:dyDescent="0.2">
      <c r="A37" s="44"/>
      <c r="B37" s="44"/>
      <c r="C37" s="44" t="s">
        <v>262</v>
      </c>
      <c r="D37" s="47">
        <v>7660</v>
      </c>
      <c r="E37" s="48"/>
      <c r="F37" s="47"/>
      <c r="G37" s="48"/>
      <c r="H37" s="47"/>
      <c r="I37" s="48"/>
      <c r="J37" s="81"/>
      <c r="K37" s="44" t="s">
        <v>262</v>
      </c>
      <c r="L37" s="78" t="b">
        <f t="shared" si="0"/>
        <v>1</v>
      </c>
      <c r="O37" s="72" t="s">
        <v>362</v>
      </c>
      <c r="P37" s="47">
        <f t="shared" ref="P37:P68" si="3">+D37</f>
        <v>7660</v>
      </c>
      <c r="Q37" s="47">
        <f t="shared" si="2"/>
        <v>0</v>
      </c>
      <c r="R37" s="74"/>
    </row>
    <row r="38" spans="1:18" ht="12" x14ac:dyDescent="0.2">
      <c r="A38" s="44"/>
      <c r="B38" s="44"/>
      <c r="C38" s="44" t="s">
        <v>595</v>
      </c>
      <c r="D38" s="47">
        <v>607.79999999999995</v>
      </c>
      <c r="E38" s="48"/>
      <c r="F38" s="47"/>
      <c r="G38" s="48"/>
      <c r="H38" s="47">
        <f>ROUND((D38-F38),5)</f>
        <v>607.79999999999995</v>
      </c>
      <c r="I38" s="48"/>
      <c r="J38" s="81">
        <f>ROUND(IF(F38=0, IF(D38=0, 0, 1), D38/F38),5)</f>
        <v>1</v>
      </c>
      <c r="K38" s="44" t="s">
        <v>595</v>
      </c>
      <c r="L38" s="78" t="b">
        <f t="shared" si="0"/>
        <v>1</v>
      </c>
      <c r="O38" s="72" t="s">
        <v>599</v>
      </c>
      <c r="P38" s="47">
        <f t="shared" si="3"/>
        <v>607.79999999999995</v>
      </c>
      <c r="Q38" s="47">
        <f t="shared" si="2"/>
        <v>0</v>
      </c>
      <c r="R38" s="74"/>
    </row>
    <row r="39" spans="1:18" ht="12.75" thickBot="1" x14ac:dyDescent="0.25">
      <c r="A39" s="44"/>
      <c r="B39" s="44"/>
      <c r="C39" s="44" t="s">
        <v>263</v>
      </c>
      <c r="D39" s="49">
        <v>0</v>
      </c>
      <c r="E39" s="48"/>
      <c r="F39" s="49">
        <v>500</v>
      </c>
      <c r="G39" s="48"/>
      <c r="H39" s="47">
        <f>ROUND((D39-F39),5)</f>
        <v>-500</v>
      </c>
      <c r="I39" s="48"/>
      <c r="J39" s="81">
        <f>ROUND(IF(F39=0, IF(D39=0, 0, 1), D39/F39),5)</f>
        <v>0</v>
      </c>
      <c r="K39" s="44" t="s">
        <v>263</v>
      </c>
      <c r="L39" s="78" t="b">
        <f t="shared" si="0"/>
        <v>1</v>
      </c>
      <c r="O39" s="72" t="s">
        <v>363</v>
      </c>
      <c r="P39" s="47">
        <f t="shared" si="3"/>
        <v>0</v>
      </c>
      <c r="Q39" s="47">
        <f t="shared" si="2"/>
        <v>500</v>
      </c>
      <c r="R39" s="74"/>
    </row>
    <row r="40" spans="1:18" ht="12.75" thickBot="1" x14ac:dyDescent="0.25">
      <c r="A40" s="44"/>
      <c r="B40" s="44"/>
      <c r="C40" s="44" t="s">
        <v>264</v>
      </c>
      <c r="D40" s="49">
        <v>0</v>
      </c>
      <c r="E40" s="49"/>
      <c r="F40" s="49"/>
      <c r="G40" s="48"/>
      <c r="H40" s="49"/>
      <c r="I40" s="48"/>
      <c r="J40" s="82"/>
      <c r="K40" s="44" t="s">
        <v>264</v>
      </c>
      <c r="L40" s="78" t="b">
        <f t="shared" si="0"/>
        <v>1</v>
      </c>
      <c r="O40" s="72" t="s">
        <v>437</v>
      </c>
      <c r="P40" s="47">
        <f t="shared" si="3"/>
        <v>0</v>
      </c>
      <c r="Q40" s="47">
        <f t="shared" si="2"/>
        <v>0</v>
      </c>
      <c r="R40" s="74"/>
    </row>
    <row r="41" spans="1:18" ht="12" x14ac:dyDescent="0.2">
      <c r="A41" s="44"/>
      <c r="B41" s="44" t="s">
        <v>265</v>
      </c>
      <c r="C41" s="44"/>
      <c r="D41" s="47">
        <f>ROUND(SUM(D34:D40),5)</f>
        <v>8267.7999999999993</v>
      </c>
      <c r="E41" s="47"/>
      <c r="F41" s="47">
        <f>ROUND(SUM(F34:F40),5)</f>
        <v>2450</v>
      </c>
      <c r="G41" s="48"/>
      <c r="H41" s="47">
        <f>ROUND((D41-F41),5)</f>
        <v>5817.8</v>
      </c>
      <c r="I41" s="48"/>
      <c r="J41" s="81">
        <f>ROUND(IF(F41=0, IF(D41=0, 0, 1), D41/F41),5)</f>
        <v>3.3746100000000001</v>
      </c>
      <c r="K41" s="44"/>
      <c r="L41" s="78" t="b">
        <f t="shared" si="0"/>
        <v>1</v>
      </c>
      <c r="O41" s="72"/>
      <c r="P41" s="47">
        <f t="shared" si="3"/>
        <v>8267.7999999999993</v>
      </c>
      <c r="Q41" s="47">
        <f t="shared" si="2"/>
        <v>2450</v>
      </c>
      <c r="R41" s="74"/>
    </row>
    <row r="42" spans="1:18" ht="12" x14ac:dyDescent="0.2">
      <c r="A42" s="44"/>
      <c r="B42" s="44" t="s">
        <v>266</v>
      </c>
      <c r="C42" s="44"/>
      <c r="D42" s="47"/>
      <c r="E42" s="47"/>
      <c r="F42" s="47"/>
      <c r="G42" s="48"/>
      <c r="H42" s="47"/>
      <c r="I42" s="48"/>
      <c r="J42" s="81"/>
      <c r="K42" s="44"/>
      <c r="L42" s="78" t="b">
        <f t="shared" si="0"/>
        <v>1</v>
      </c>
      <c r="O42" s="72"/>
      <c r="P42" s="47">
        <f t="shared" si="3"/>
        <v>0</v>
      </c>
      <c r="Q42" s="47">
        <f t="shared" si="2"/>
        <v>0</v>
      </c>
      <c r="R42" s="74"/>
    </row>
    <row r="43" spans="1:18" ht="12" x14ac:dyDescent="0.2">
      <c r="A43" s="44"/>
      <c r="B43" s="44"/>
      <c r="C43" s="44" t="s">
        <v>267</v>
      </c>
      <c r="D43" s="47">
        <v>492074.43</v>
      </c>
      <c r="E43" s="48"/>
      <c r="F43" s="47">
        <v>498000</v>
      </c>
      <c r="G43" s="48"/>
      <c r="H43" s="47">
        <f t="shared" ref="H43:H48" si="4">ROUND((D43-F43),5)</f>
        <v>-5925.57</v>
      </c>
      <c r="I43" s="48"/>
      <c r="J43" s="81">
        <f t="shared" ref="J43:J48" si="5">ROUND(IF(F43=0, IF(D43=0, 0, 1), D43/F43),5)</f>
        <v>0.98809999999999998</v>
      </c>
      <c r="K43" s="44" t="s">
        <v>267</v>
      </c>
      <c r="L43" s="78" t="b">
        <f t="shared" si="0"/>
        <v>1</v>
      </c>
      <c r="O43" s="72" t="s">
        <v>364</v>
      </c>
      <c r="P43" s="47">
        <f t="shared" si="3"/>
        <v>492074.43</v>
      </c>
      <c r="Q43" s="47">
        <f t="shared" si="2"/>
        <v>498000</v>
      </c>
      <c r="R43" s="74"/>
    </row>
    <row r="44" spans="1:18" ht="12" x14ac:dyDescent="0.2">
      <c r="A44" s="44"/>
      <c r="B44" s="44"/>
      <c r="C44" s="44" t="s">
        <v>268</v>
      </c>
      <c r="D44" s="47">
        <v>59463.07</v>
      </c>
      <c r="E44" s="48"/>
      <c r="F44" s="47">
        <v>64000</v>
      </c>
      <c r="G44" s="48"/>
      <c r="H44" s="47">
        <f t="shared" si="4"/>
        <v>-4536.93</v>
      </c>
      <c r="I44" s="48"/>
      <c r="J44" s="81">
        <f t="shared" si="5"/>
        <v>0.92910999999999999</v>
      </c>
      <c r="K44" s="44" t="s">
        <v>268</v>
      </c>
      <c r="L44" s="78" t="b">
        <f t="shared" si="0"/>
        <v>1</v>
      </c>
      <c r="O44" s="72" t="s">
        <v>365</v>
      </c>
      <c r="P44" s="47">
        <f t="shared" si="3"/>
        <v>59463.07</v>
      </c>
      <c r="Q44" s="47">
        <f t="shared" si="2"/>
        <v>64000</v>
      </c>
      <c r="R44" s="74"/>
    </row>
    <row r="45" spans="1:18" ht="12" x14ac:dyDescent="0.2">
      <c r="A45" s="44"/>
      <c r="B45" s="44"/>
      <c r="C45" s="44" t="s">
        <v>269</v>
      </c>
      <c r="D45" s="47">
        <v>210575.48</v>
      </c>
      <c r="E45" s="48"/>
      <c r="F45" s="47">
        <v>213000</v>
      </c>
      <c r="G45" s="48"/>
      <c r="H45" s="47">
        <f t="shared" si="4"/>
        <v>-2424.52</v>
      </c>
      <c r="I45" s="48"/>
      <c r="J45" s="81">
        <f t="shared" si="5"/>
        <v>0.98862000000000005</v>
      </c>
      <c r="K45" s="44" t="s">
        <v>269</v>
      </c>
      <c r="L45" s="78" t="b">
        <f t="shared" si="0"/>
        <v>1</v>
      </c>
      <c r="O45" s="72" t="s">
        <v>366</v>
      </c>
      <c r="P45" s="47">
        <f t="shared" si="3"/>
        <v>210575.48</v>
      </c>
      <c r="Q45" s="47">
        <f t="shared" si="2"/>
        <v>213000</v>
      </c>
      <c r="R45" s="74"/>
    </row>
    <row r="46" spans="1:18" ht="12" x14ac:dyDescent="0.2">
      <c r="A46" s="44"/>
      <c r="B46" s="44"/>
      <c r="C46" s="44" t="s">
        <v>270</v>
      </c>
      <c r="D46" s="47">
        <v>57319</v>
      </c>
      <c r="E46" s="48"/>
      <c r="F46" s="47">
        <v>51000</v>
      </c>
      <c r="G46" s="48"/>
      <c r="H46" s="47">
        <f t="shared" si="4"/>
        <v>6319</v>
      </c>
      <c r="I46" s="48"/>
      <c r="J46" s="81">
        <f t="shared" si="5"/>
        <v>1.1238999999999999</v>
      </c>
      <c r="K46" s="44" t="s">
        <v>270</v>
      </c>
      <c r="L46" s="78" t="b">
        <f t="shared" si="0"/>
        <v>1</v>
      </c>
      <c r="O46" s="72" t="s">
        <v>367</v>
      </c>
      <c r="P46" s="47">
        <f t="shared" si="3"/>
        <v>57319</v>
      </c>
      <c r="Q46" s="47">
        <f t="shared" si="2"/>
        <v>51000</v>
      </c>
      <c r="R46" s="74"/>
    </row>
    <row r="47" spans="1:18" ht="12" x14ac:dyDescent="0.2">
      <c r="A47" s="44"/>
      <c r="B47" s="44"/>
      <c r="C47" s="44" t="s">
        <v>271</v>
      </c>
      <c r="D47" s="50">
        <v>17888.88</v>
      </c>
      <c r="E47" s="48"/>
      <c r="F47" s="50">
        <v>19000</v>
      </c>
      <c r="G47" s="48"/>
      <c r="H47" s="47">
        <f t="shared" si="4"/>
        <v>-1111.1199999999999</v>
      </c>
      <c r="I47" s="48"/>
      <c r="J47" s="81">
        <f t="shared" si="5"/>
        <v>0.94152000000000002</v>
      </c>
      <c r="K47" s="44" t="s">
        <v>271</v>
      </c>
      <c r="L47" s="78" t="b">
        <f t="shared" si="0"/>
        <v>1</v>
      </c>
      <c r="O47" s="72" t="s">
        <v>368</v>
      </c>
      <c r="P47" s="47">
        <f t="shared" si="3"/>
        <v>17888.88</v>
      </c>
      <c r="Q47" s="47">
        <f t="shared" si="2"/>
        <v>19000</v>
      </c>
      <c r="R47" s="74"/>
    </row>
    <row r="48" spans="1:18" ht="12" x14ac:dyDescent="0.2">
      <c r="A48" s="44"/>
      <c r="B48" s="44"/>
      <c r="C48" s="44" t="s">
        <v>272</v>
      </c>
      <c r="D48" s="50">
        <v>0</v>
      </c>
      <c r="E48" s="50"/>
      <c r="F48" s="50">
        <v>0</v>
      </c>
      <c r="G48" s="48"/>
      <c r="H48" s="47">
        <f t="shared" si="4"/>
        <v>0</v>
      </c>
      <c r="I48" s="48"/>
      <c r="J48" s="81">
        <f t="shared" si="5"/>
        <v>0</v>
      </c>
      <c r="K48" s="44" t="s">
        <v>272</v>
      </c>
      <c r="L48" s="78" t="b">
        <f t="shared" si="0"/>
        <v>1</v>
      </c>
      <c r="O48" s="72" t="s">
        <v>369</v>
      </c>
      <c r="P48" s="47">
        <f t="shared" si="3"/>
        <v>0</v>
      </c>
      <c r="Q48" s="47">
        <f t="shared" si="2"/>
        <v>0</v>
      </c>
      <c r="R48" s="74"/>
    </row>
    <row r="49" spans="1:18" ht="12.75" thickBot="1" x14ac:dyDescent="0.25">
      <c r="A49" s="44"/>
      <c r="B49" s="44"/>
      <c r="C49" s="44" t="s">
        <v>273</v>
      </c>
      <c r="D49" s="50">
        <v>0</v>
      </c>
      <c r="E49" s="50"/>
      <c r="F49" s="50">
        <v>0</v>
      </c>
      <c r="G49" s="48"/>
      <c r="H49" s="50"/>
      <c r="I49" s="48"/>
      <c r="J49" s="83"/>
      <c r="K49" s="44" t="s">
        <v>273</v>
      </c>
      <c r="L49" s="78" t="b">
        <f t="shared" si="0"/>
        <v>1</v>
      </c>
      <c r="O49" s="72" t="s">
        <v>438</v>
      </c>
      <c r="P49" s="47">
        <f t="shared" si="3"/>
        <v>0</v>
      </c>
      <c r="Q49" s="47">
        <f t="shared" si="2"/>
        <v>0</v>
      </c>
      <c r="R49" s="74"/>
    </row>
    <row r="50" spans="1:18" ht="12.75" thickBot="1" x14ac:dyDescent="0.25">
      <c r="A50" s="44" t="s">
        <v>28</v>
      </c>
      <c r="B50" s="44" t="s">
        <v>274</v>
      </c>
      <c r="C50" s="44"/>
      <c r="D50" s="51">
        <f>ROUND(SUM(D42:D49),5)</f>
        <v>837320.86</v>
      </c>
      <c r="E50" s="51"/>
      <c r="F50" s="51">
        <f>ROUND(SUM(F42:F49),5)</f>
        <v>845000</v>
      </c>
      <c r="G50" s="48"/>
      <c r="H50" s="51">
        <f>ROUND((D50-F50),5)</f>
        <v>-7679.14</v>
      </c>
      <c r="I50" s="48"/>
      <c r="J50" s="84">
        <f>ROUND(IF(F50=0, IF(D50=0, 0, 1), D50/F50),5)</f>
        <v>0.99090999999999996</v>
      </c>
      <c r="K50" s="44"/>
      <c r="L50" s="78" t="b">
        <f t="shared" si="0"/>
        <v>1</v>
      </c>
      <c r="O50" s="72"/>
      <c r="P50" s="47">
        <f t="shared" si="3"/>
        <v>837320.86</v>
      </c>
      <c r="Q50" s="47">
        <f t="shared" si="2"/>
        <v>845000</v>
      </c>
      <c r="R50" s="74"/>
    </row>
    <row r="51" spans="1:18" ht="12" x14ac:dyDescent="0.2">
      <c r="A51" s="44" t="s">
        <v>562</v>
      </c>
      <c r="B51" s="44"/>
      <c r="C51" s="44"/>
      <c r="D51" s="47">
        <f>ROUND(D3+D23+D33+D41+D50,5)</f>
        <v>3068694.97</v>
      </c>
      <c r="E51" s="47"/>
      <c r="F51" s="47">
        <f>ROUND(F3+F23+F33+F41+F50,5)</f>
        <v>3148105</v>
      </c>
      <c r="G51" s="48"/>
      <c r="H51" s="47">
        <f>ROUND((D51-F51),5)</f>
        <v>-79410.03</v>
      </c>
      <c r="I51" s="48"/>
      <c r="J51" s="81">
        <f>ROUND(IF(F51=0, IF(D51=0, 0, 1), D51/F51),5)</f>
        <v>0.97477999999999998</v>
      </c>
      <c r="K51" s="44"/>
      <c r="L51" s="78" t="b">
        <f t="shared" si="0"/>
        <v>1</v>
      </c>
      <c r="O51" s="72"/>
      <c r="P51" s="47">
        <f t="shared" si="3"/>
        <v>3068694.97</v>
      </c>
      <c r="Q51" s="47">
        <f t="shared" si="2"/>
        <v>3148105</v>
      </c>
      <c r="R51" s="74"/>
    </row>
    <row r="52" spans="1:18" ht="12" x14ac:dyDescent="0.2">
      <c r="A52" s="44"/>
      <c r="B52" s="44"/>
      <c r="C52" s="44"/>
      <c r="D52" s="47"/>
      <c r="E52" s="47"/>
      <c r="F52" s="47"/>
      <c r="G52" s="48"/>
      <c r="H52" s="47"/>
      <c r="I52" s="48"/>
      <c r="J52" s="81"/>
      <c r="K52" s="44"/>
      <c r="L52" s="78" t="b">
        <f t="shared" si="0"/>
        <v>1</v>
      </c>
      <c r="O52" s="72"/>
      <c r="P52" s="47">
        <f t="shared" si="3"/>
        <v>0</v>
      </c>
      <c r="Q52" s="47">
        <f t="shared" si="2"/>
        <v>0</v>
      </c>
      <c r="R52" s="74"/>
    </row>
    <row r="53" spans="1:18" ht="12" x14ac:dyDescent="0.2">
      <c r="A53" s="44"/>
      <c r="B53" s="44" t="s">
        <v>629</v>
      </c>
      <c r="C53" s="44"/>
      <c r="D53" s="47">
        <v>0</v>
      </c>
      <c r="E53" s="47"/>
      <c r="F53" s="47"/>
      <c r="G53" s="48"/>
      <c r="H53" s="47"/>
      <c r="I53" s="48"/>
      <c r="J53" s="81"/>
      <c r="K53" s="44"/>
      <c r="L53" s="78" t="b">
        <f t="shared" si="0"/>
        <v>1</v>
      </c>
      <c r="O53" s="72"/>
      <c r="P53" s="47">
        <f t="shared" si="3"/>
        <v>0</v>
      </c>
      <c r="Q53" s="47">
        <f t="shared" si="2"/>
        <v>0</v>
      </c>
      <c r="R53" s="74"/>
    </row>
    <row r="54" spans="1:18" ht="12" x14ac:dyDescent="0.2">
      <c r="A54" s="44"/>
      <c r="B54" s="44" t="s">
        <v>275</v>
      </c>
      <c r="C54" s="44"/>
      <c r="D54" s="47"/>
      <c r="E54" s="47"/>
      <c r="F54" s="47"/>
      <c r="G54" s="48"/>
      <c r="H54" s="47"/>
      <c r="I54" s="48"/>
      <c r="J54" s="81"/>
      <c r="K54" s="44"/>
      <c r="L54" s="78" t="b">
        <f t="shared" si="0"/>
        <v>1</v>
      </c>
      <c r="O54" s="72"/>
      <c r="P54" s="47">
        <f t="shared" si="3"/>
        <v>0</v>
      </c>
      <c r="Q54" s="47">
        <f t="shared" si="2"/>
        <v>0</v>
      </c>
      <c r="R54" s="74"/>
    </row>
    <row r="55" spans="1:18" ht="12" x14ac:dyDescent="0.2">
      <c r="A55" s="44"/>
      <c r="B55" s="44"/>
      <c r="C55" s="44" t="s">
        <v>276</v>
      </c>
      <c r="D55" s="47">
        <v>24895.06</v>
      </c>
      <c r="E55" s="48"/>
      <c r="F55" s="47">
        <v>19213</v>
      </c>
      <c r="G55" s="48"/>
      <c r="H55" s="47">
        <f t="shared" ref="H55:H61" si="6">ROUND((D55-F55),5)</f>
        <v>5682.06</v>
      </c>
      <c r="I55" s="48"/>
      <c r="J55" s="81">
        <f t="shared" ref="J55:J61" si="7">ROUND(IF(F55=0, IF(D55=0, 0, 1), D55/F55),5)</f>
        <v>1.2957399999999999</v>
      </c>
      <c r="K55" s="44" t="s">
        <v>276</v>
      </c>
      <c r="L55" s="78" t="b">
        <f t="shared" si="0"/>
        <v>1</v>
      </c>
      <c r="O55" s="72" t="s">
        <v>370</v>
      </c>
      <c r="P55" s="47">
        <f t="shared" si="3"/>
        <v>24895.06</v>
      </c>
      <c r="Q55" s="47">
        <f t="shared" si="2"/>
        <v>19213</v>
      </c>
      <c r="R55" s="74"/>
    </row>
    <row r="56" spans="1:18" ht="12" x14ac:dyDescent="0.2">
      <c r="A56" s="44"/>
      <c r="B56" s="44"/>
      <c r="C56" s="44" t="s">
        <v>278</v>
      </c>
      <c r="D56" s="47">
        <v>862.77</v>
      </c>
      <c r="E56" s="48"/>
      <c r="F56" s="47">
        <v>1130</v>
      </c>
      <c r="G56" s="48"/>
      <c r="H56" s="47">
        <f t="shared" si="6"/>
        <v>-267.23</v>
      </c>
      <c r="I56" s="48"/>
      <c r="J56" s="81">
        <f t="shared" si="7"/>
        <v>0.76351000000000002</v>
      </c>
      <c r="K56" s="44" t="s">
        <v>278</v>
      </c>
      <c r="L56" s="78" t="b">
        <f t="shared" si="0"/>
        <v>1</v>
      </c>
      <c r="O56" s="72" t="s">
        <v>372</v>
      </c>
      <c r="P56" s="47">
        <f t="shared" si="3"/>
        <v>862.77</v>
      </c>
      <c r="Q56" s="47">
        <f t="shared" si="2"/>
        <v>1130</v>
      </c>
      <c r="R56" s="74"/>
    </row>
    <row r="57" spans="1:18" ht="12" x14ac:dyDescent="0.2">
      <c r="A57" s="44"/>
      <c r="B57" s="44"/>
      <c r="C57" s="44" t="s">
        <v>279</v>
      </c>
      <c r="D57" s="47">
        <v>8935.07</v>
      </c>
      <c r="E57" s="48"/>
      <c r="F57" s="47">
        <v>6780</v>
      </c>
      <c r="G57" s="48"/>
      <c r="H57" s="47">
        <f t="shared" si="6"/>
        <v>2155.0700000000002</v>
      </c>
      <c r="I57" s="48"/>
      <c r="J57" s="81">
        <f t="shared" si="7"/>
        <v>1.31786</v>
      </c>
      <c r="K57" s="44" t="s">
        <v>279</v>
      </c>
      <c r="L57" s="78" t="b">
        <f t="shared" si="0"/>
        <v>1</v>
      </c>
      <c r="O57" s="72" t="s">
        <v>373</v>
      </c>
      <c r="P57" s="47">
        <f t="shared" si="3"/>
        <v>8935.07</v>
      </c>
      <c r="Q57" s="47">
        <f t="shared" si="2"/>
        <v>6780</v>
      </c>
      <c r="R57" s="74"/>
    </row>
    <row r="58" spans="1:18" ht="12" x14ac:dyDescent="0.2">
      <c r="A58" s="44"/>
      <c r="B58" s="44"/>
      <c r="C58" s="44" t="s">
        <v>543</v>
      </c>
      <c r="D58" s="47">
        <v>2733.62</v>
      </c>
      <c r="E58" s="48"/>
      <c r="F58" s="47">
        <v>2260</v>
      </c>
      <c r="G58" s="48"/>
      <c r="H58" s="47">
        <f t="shared" si="6"/>
        <v>473.62</v>
      </c>
      <c r="I58" s="48"/>
      <c r="J58" s="81">
        <f t="shared" si="7"/>
        <v>1.20957</v>
      </c>
      <c r="K58" s="44" t="s">
        <v>543</v>
      </c>
      <c r="L58" s="78" t="b">
        <f t="shared" si="0"/>
        <v>1</v>
      </c>
      <c r="O58" s="72" t="s">
        <v>549</v>
      </c>
      <c r="P58" s="47">
        <f t="shared" si="3"/>
        <v>2733.62</v>
      </c>
      <c r="Q58" s="47">
        <f t="shared" si="2"/>
        <v>2260</v>
      </c>
      <c r="R58" s="74"/>
    </row>
    <row r="59" spans="1:18" ht="12" x14ac:dyDescent="0.2">
      <c r="A59" s="44"/>
      <c r="B59" s="44"/>
      <c r="C59" s="44" t="s">
        <v>544</v>
      </c>
      <c r="D59" s="47">
        <v>246.27</v>
      </c>
      <c r="E59" s="48"/>
      <c r="F59" s="47">
        <v>1130</v>
      </c>
      <c r="G59" s="48"/>
      <c r="H59" s="47">
        <f t="shared" si="6"/>
        <v>-883.73</v>
      </c>
      <c r="I59" s="48"/>
      <c r="J59" s="81">
        <f t="shared" si="7"/>
        <v>0.21793999999999999</v>
      </c>
      <c r="K59" s="44" t="s">
        <v>544</v>
      </c>
      <c r="L59" s="78" t="b">
        <f t="shared" si="0"/>
        <v>1</v>
      </c>
      <c r="O59" s="72" t="s">
        <v>550</v>
      </c>
      <c r="P59" s="47">
        <f t="shared" si="3"/>
        <v>246.27</v>
      </c>
      <c r="Q59" s="47">
        <f t="shared" si="2"/>
        <v>1130</v>
      </c>
      <c r="R59" s="74"/>
    </row>
    <row r="60" spans="1:18" ht="12" x14ac:dyDescent="0.2">
      <c r="A60" s="44"/>
      <c r="B60" s="44"/>
      <c r="C60" s="44" t="s">
        <v>545</v>
      </c>
      <c r="D60" s="47">
        <v>585.17999999999995</v>
      </c>
      <c r="E60" s="48"/>
      <c r="F60" s="47">
        <v>1130</v>
      </c>
      <c r="G60" s="48"/>
      <c r="H60" s="47">
        <f t="shared" si="6"/>
        <v>-544.82000000000005</v>
      </c>
      <c r="I60" s="48"/>
      <c r="J60" s="81">
        <f t="shared" si="7"/>
        <v>0.51785999999999999</v>
      </c>
      <c r="K60" s="44" t="s">
        <v>545</v>
      </c>
      <c r="L60" s="78" t="b">
        <f t="shared" si="0"/>
        <v>1</v>
      </c>
      <c r="O60" s="72" t="s">
        <v>551</v>
      </c>
      <c r="P60" s="47">
        <f t="shared" si="3"/>
        <v>585.17999999999995</v>
      </c>
      <c r="Q60" s="47">
        <f t="shared" si="2"/>
        <v>1130</v>
      </c>
      <c r="R60" s="74"/>
    </row>
    <row r="61" spans="1:18" ht="12.75" thickBot="1" x14ac:dyDescent="0.25">
      <c r="A61" s="44"/>
      <c r="B61" s="44"/>
      <c r="C61" s="44" t="s">
        <v>560</v>
      </c>
      <c r="D61" s="49">
        <v>195.08</v>
      </c>
      <c r="E61" s="48"/>
      <c r="F61" s="49">
        <v>364</v>
      </c>
      <c r="G61" s="48"/>
      <c r="H61" s="47">
        <f t="shared" si="6"/>
        <v>-168.92</v>
      </c>
      <c r="I61" s="48"/>
      <c r="J61" s="81">
        <f t="shared" si="7"/>
        <v>0.53593000000000002</v>
      </c>
      <c r="K61" s="44" t="s">
        <v>560</v>
      </c>
      <c r="L61" s="78" t="b">
        <f t="shared" si="0"/>
        <v>1</v>
      </c>
      <c r="O61" s="72" t="s">
        <v>555</v>
      </c>
      <c r="P61" s="47">
        <f t="shared" si="3"/>
        <v>195.08</v>
      </c>
      <c r="Q61" s="47">
        <f t="shared" si="2"/>
        <v>364</v>
      </c>
      <c r="R61" s="74"/>
    </row>
    <row r="62" spans="1:18" ht="12" x14ac:dyDescent="0.2">
      <c r="A62" s="44"/>
      <c r="B62" s="44"/>
      <c r="C62" s="44" t="s">
        <v>277</v>
      </c>
      <c r="D62" s="47">
        <v>0</v>
      </c>
      <c r="E62" s="47"/>
      <c r="F62" s="113">
        <v>0</v>
      </c>
      <c r="G62" s="48"/>
      <c r="H62" s="47">
        <f>ROUND((D62-F62),5)</f>
        <v>0</v>
      </c>
      <c r="I62" s="48"/>
      <c r="J62" s="81">
        <f>ROUND(IF(F62=0, IF(D62=0, 0, 1), D62/F62),5)</f>
        <v>0</v>
      </c>
      <c r="K62" s="44" t="s">
        <v>277</v>
      </c>
      <c r="L62" s="78" t="b">
        <f>K62=C62</f>
        <v>1</v>
      </c>
      <c r="O62" s="72" t="s">
        <v>371</v>
      </c>
      <c r="P62" s="47">
        <f>+D62</f>
        <v>0</v>
      </c>
      <c r="Q62" s="47">
        <f>+F62</f>
        <v>0</v>
      </c>
      <c r="R62" s="74"/>
    </row>
    <row r="63" spans="1:18" ht="12.75" thickBot="1" x14ac:dyDescent="0.25">
      <c r="A63" s="44"/>
      <c r="B63" s="44"/>
      <c r="C63" s="44" t="s">
        <v>280</v>
      </c>
      <c r="D63" s="49">
        <v>0</v>
      </c>
      <c r="E63" s="49"/>
      <c r="F63" s="49"/>
      <c r="G63" s="48"/>
      <c r="H63" s="49"/>
      <c r="I63" s="48"/>
      <c r="J63" s="82"/>
      <c r="K63" s="44" t="s">
        <v>280</v>
      </c>
      <c r="L63" s="78" t="b">
        <f t="shared" si="0"/>
        <v>1</v>
      </c>
      <c r="O63" s="72" t="s">
        <v>439</v>
      </c>
      <c r="P63" s="47">
        <f t="shared" si="3"/>
        <v>0</v>
      </c>
      <c r="Q63" s="47">
        <f t="shared" si="2"/>
        <v>0</v>
      </c>
      <c r="R63" s="74"/>
    </row>
    <row r="64" spans="1:18" ht="12" x14ac:dyDescent="0.2">
      <c r="A64" s="44"/>
      <c r="B64" s="44" t="s">
        <v>281</v>
      </c>
      <c r="C64" s="44"/>
      <c r="D64" s="47">
        <f>ROUND(SUM(D54:D63),5)</f>
        <v>38453.050000000003</v>
      </c>
      <c r="E64" s="47"/>
      <c r="F64" s="47">
        <f>ROUND(SUM(F54:F63),5)</f>
        <v>32007</v>
      </c>
      <c r="G64" s="48"/>
      <c r="H64" s="47">
        <f>ROUND((D64-F64),5)</f>
        <v>6446.05</v>
      </c>
      <c r="I64" s="48"/>
      <c r="J64" s="81">
        <f>ROUND(IF(F64=0, IF(D64=0, 0, 1), D64/F64),5)</f>
        <v>1.2014</v>
      </c>
      <c r="K64" s="44"/>
      <c r="L64" s="78" t="b">
        <f t="shared" si="0"/>
        <v>1</v>
      </c>
      <c r="O64" s="72"/>
      <c r="P64" s="47">
        <f t="shared" si="3"/>
        <v>38453.050000000003</v>
      </c>
      <c r="Q64" s="47">
        <f t="shared" si="2"/>
        <v>32007</v>
      </c>
      <c r="R64" s="74"/>
    </row>
    <row r="65" spans="1:18" ht="12" x14ac:dyDescent="0.2">
      <c r="A65" s="44"/>
      <c r="B65" s="44" t="s">
        <v>282</v>
      </c>
      <c r="C65" s="44"/>
      <c r="D65" s="47"/>
      <c r="E65" s="47"/>
      <c r="F65" s="47"/>
      <c r="G65" s="48"/>
      <c r="H65" s="47"/>
      <c r="I65" s="48"/>
      <c r="J65" s="81"/>
      <c r="K65" s="44"/>
      <c r="L65" s="78" t="b">
        <f t="shared" si="0"/>
        <v>1</v>
      </c>
      <c r="O65" s="72"/>
      <c r="P65" s="47">
        <f t="shared" si="3"/>
        <v>0</v>
      </c>
      <c r="Q65" s="47">
        <f t="shared" si="2"/>
        <v>0</v>
      </c>
      <c r="R65" s="74"/>
    </row>
    <row r="66" spans="1:18" ht="12" x14ac:dyDescent="0.2">
      <c r="A66" s="44"/>
      <c r="B66" s="44"/>
      <c r="C66" s="44" t="s">
        <v>283</v>
      </c>
      <c r="D66" s="47">
        <v>0</v>
      </c>
      <c r="E66" s="48"/>
      <c r="F66" s="47">
        <v>1365</v>
      </c>
      <c r="G66" s="48"/>
      <c r="H66" s="47">
        <f>ROUND((D66-F66),5)</f>
        <v>-1365</v>
      </c>
      <c r="I66" s="48"/>
      <c r="J66" s="81">
        <f>ROUND(IF(F66=0, IF(D66=0, 0, 1), D66/F66),5)</f>
        <v>0</v>
      </c>
      <c r="K66" s="44" t="s">
        <v>283</v>
      </c>
      <c r="L66" s="78" t="b">
        <f t="shared" si="0"/>
        <v>1</v>
      </c>
      <c r="O66" s="72" t="s">
        <v>374</v>
      </c>
      <c r="P66" s="47">
        <f t="shared" si="3"/>
        <v>0</v>
      </c>
      <c r="Q66" s="47">
        <f t="shared" si="2"/>
        <v>1365</v>
      </c>
      <c r="R66" s="74"/>
    </row>
    <row r="67" spans="1:18" ht="12.75" thickBot="1" x14ac:dyDescent="0.25">
      <c r="A67" s="44"/>
      <c r="B67" s="44"/>
      <c r="C67" s="44" t="s">
        <v>284</v>
      </c>
      <c r="D67" s="49">
        <v>0</v>
      </c>
      <c r="E67" s="48"/>
      <c r="F67" s="49">
        <v>250</v>
      </c>
      <c r="G67" s="48"/>
      <c r="H67" s="47">
        <f>ROUND((D67-F67),5)</f>
        <v>-250</v>
      </c>
      <c r="I67" s="48"/>
      <c r="J67" s="81">
        <f>ROUND(IF(F67=0, IF(D67=0, 0, 1), D67/F67),5)</f>
        <v>0</v>
      </c>
      <c r="K67" s="44" t="s">
        <v>284</v>
      </c>
      <c r="L67" s="78" t="b">
        <f t="shared" si="0"/>
        <v>1</v>
      </c>
      <c r="O67" s="72" t="s">
        <v>375</v>
      </c>
      <c r="P67" s="47">
        <f t="shared" si="3"/>
        <v>0</v>
      </c>
      <c r="Q67" s="47">
        <f t="shared" si="2"/>
        <v>250</v>
      </c>
      <c r="R67" s="74"/>
    </row>
    <row r="68" spans="1:18" ht="12.75" thickBot="1" x14ac:dyDescent="0.25">
      <c r="A68" s="44"/>
      <c r="B68" s="44"/>
      <c r="C68" s="44" t="s">
        <v>285</v>
      </c>
      <c r="D68" s="49">
        <v>0</v>
      </c>
      <c r="E68" s="49"/>
      <c r="F68" s="49"/>
      <c r="G68" s="48"/>
      <c r="H68" s="49"/>
      <c r="I68" s="48"/>
      <c r="J68" s="82"/>
      <c r="K68" s="44" t="s">
        <v>285</v>
      </c>
      <c r="L68" s="78" t="b">
        <f t="shared" si="0"/>
        <v>1</v>
      </c>
      <c r="O68" s="72" t="s">
        <v>440</v>
      </c>
      <c r="P68" s="47">
        <f t="shared" si="3"/>
        <v>0</v>
      </c>
      <c r="Q68" s="47">
        <f t="shared" si="2"/>
        <v>0</v>
      </c>
      <c r="R68" s="74"/>
    </row>
    <row r="69" spans="1:18" ht="12" x14ac:dyDescent="0.2">
      <c r="A69" s="44"/>
      <c r="B69" s="44" t="s">
        <v>286</v>
      </c>
      <c r="C69" s="44"/>
      <c r="D69" s="47">
        <f>ROUND(SUM(D65:D68),5)</f>
        <v>0</v>
      </c>
      <c r="E69" s="47"/>
      <c r="F69" s="47">
        <f>ROUND(SUM(F65:F68),5)</f>
        <v>1615</v>
      </c>
      <c r="G69" s="48"/>
      <c r="H69" s="47">
        <f>ROUND((D69-F69),5)</f>
        <v>-1615</v>
      </c>
      <c r="I69" s="48"/>
      <c r="J69" s="81">
        <f>ROUND(IF(F69=0, IF(D69=0, 0, 1), D69/F69),5)</f>
        <v>0</v>
      </c>
      <c r="K69" s="44"/>
      <c r="L69" s="78" t="b">
        <f t="shared" ref="L69:L133" si="8">K69=C69</f>
        <v>1</v>
      </c>
      <c r="O69" s="72"/>
      <c r="P69" s="47">
        <f t="shared" ref="P69:P83" si="9">+D69</f>
        <v>0</v>
      </c>
      <c r="Q69" s="47">
        <f t="shared" si="2"/>
        <v>1615</v>
      </c>
      <c r="R69" s="74"/>
    </row>
    <row r="70" spans="1:18" ht="12" x14ac:dyDescent="0.2">
      <c r="A70" s="44"/>
      <c r="B70" s="44" t="s">
        <v>287</v>
      </c>
      <c r="C70" s="44"/>
      <c r="D70" s="47"/>
      <c r="E70" s="47"/>
      <c r="F70" s="47"/>
      <c r="G70" s="48"/>
      <c r="H70" s="47"/>
      <c r="I70" s="48"/>
      <c r="J70" s="81"/>
      <c r="K70" s="44"/>
      <c r="L70" s="78" t="b">
        <f t="shared" si="8"/>
        <v>1</v>
      </c>
      <c r="O70" s="72"/>
      <c r="P70" s="47">
        <f t="shared" si="9"/>
        <v>0</v>
      </c>
      <c r="Q70" s="47">
        <f t="shared" ref="Q70:Q83" si="10">+F70</f>
        <v>0</v>
      </c>
      <c r="R70" s="74"/>
    </row>
    <row r="71" spans="1:18" ht="12" x14ac:dyDescent="0.2">
      <c r="A71" s="44"/>
      <c r="B71" s="44"/>
      <c r="C71" s="44" t="s">
        <v>288</v>
      </c>
      <c r="D71" s="47">
        <v>209624.84</v>
      </c>
      <c r="E71" s="48"/>
      <c r="F71" s="47">
        <v>224100</v>
      </c>
      <c r="G71" s="48"/>
      <c r="H71" s="47">
        <f t="shared" ref="H71:H76" si="11">ROUND((D71-F71),5)</f>
        <v>-14475.16</v>
      </c>
      <c r="I71" s="48"/>
      <c r="J71" s="81">
        <f t="shared" ref="J71:J76" si="12">ROUND(IF(F71=0, IF(D71=0, 0, 1), D71/F71),5)</f>
        <v>0.93540999999999996</v>
      </c>
      <c r="K71" s="44" t="s">
        <v>288</v>
      </c>
      <c r="L71" s="78" t="b">
        <f t="shared" si="8"/>
        <v>1</v>
      </c>
      <c r="O71" s="72" t="s">
        <v>376</v>
      </c>
      <c r="P71" s="47">
        <f t="shared" si="9"/>
        <v>209624.84</v>
      </c>
      <c r="Q71" s="47">
        <f t="shared" si="10"/>
        <v>224100</v>
      </c>
      <c r="R71" s="74"/>
    </row>
    <row r="72" spans="1:18" ht="12" x14ac:dyDescent="0.2">
      <c r="A72" s="44"/>
      <c r="B72" s="44"/>
      <c r="C72" s="44" t="s">
        <v>289</v>
      </c>
      <c r="D72" s="47">
        <v>20419.27</v>
      </c>
      <c r="E72" s="48"/>
      <c r="F72" s="47">
        <v>24960</v>
      </c>
      <c r="G72" s="48"/>
      <c r="H72" s="47">
        <f t="shared" si="11"/>
        <v>-4540.7299999999996</v>
      </c>
      <c r="I72" s="48"/>
      <c r="J72" s="81">
        <f t="shared" si="12"/>
        <v>0.81808000000000003</v>
      </c>
      <c r="K72" s="44" t="s">
        <v>289</v>
      </c>
      <c r="L72" s="78" t="b">
        <f t="shared" si="8"/>
        <v>1</v>
      </c>
      <c r="O72" s="72" t="s">
        <v>377</v>
      </c>
      <c r="P72" s="47">
        <f t="shared" si="9"/>
        <v>20419.27</v>
      </c>
      <c r="Q72" s="47">
        <f t="shared" si="10"/>
        <v>24960</v>
      </c>
      <c r="R72" s="74"/>
    </row>
    <row r="73" spans="1:18" ht="12" x14ac:dyDescent="0.2">
      <c r="A73" s="44"/>
      <c r="B73" s="44"/>
      <c r="C73" s="44" t="s">
        <v>290</v>
      </c>
      <c r="D73" s="47">
        <v>40890.94</v>
      </c>
      <c r="E73" s="48"/>
      <c r="F73" s="47">
        <v>48990</v>
      </c>
      <c r="G73" s="48"/>
      <c r="H73" s="47">
        <f t="shared" si="11"/>
        <v>-8099.06</v>
      </c>
      <c r="I73" s="48"/>
      <c r="J73" s="81">
        <f t="shared" si="12"/>
        <v>0.83467999999999998</v>
      </c>
      <c r="K73" s="44" t="s">
        <v>290</v>
      </c>
      <c r="L73" s="78" t="b">
        <f t="shared" si="8"/>
        <v>1</v>
      </c>
      <c r="O73" s="72" t="s">
        <v>378</v>
      </c>
      <c r="P73" s="47">
        <f t="shared" si="9"/>
        <v>40890.94</v>
      </c>
      <c r="Q73" s="47">
        <f t="shared" si="10"/>
        <v>48990</v>
      </c>
      <c r="R73" s="74"/>
    </row>
    <row r="74" spans="1:18" ht="12" x14ac:dyDescent="0.2">
      <c r="A74" s="44"/>
      <c r="B74" s="44"/>
      <c r="C74" s="44" t="s">
        <v>291</v>
      </c>
      <c r="D74" s="47">
        <v>23176.21</v>
      </c>
      <c r="E74" s="48"/>
      <c r="F74" s="47">
        <v>21420</v>
      </c>
      <c r="G74" s="48"/>
      <c r="H74" s="47">
        <f t="shared" si="11"/>
        <v>1756.21</v>
      </c>
      <c r="I74" s="48"/>
      <c r="J74" s="81">
        <f t="shared" si="12"/>
        <v>1.08199</v>
      </c>
      <c r="K74" s="44" t="s">
        <v>291</v>
      </c>
      <c r="L74" s="78" t="b">
        <f t="shared" si="8"/>
        <v>1</v>
      </c>
      <c r="O74" s="72" t="s">
        <v>379</v>
      </c>
      <c r="P74" s="47">
        <f t="shared" si="9"/>
        <v>23176.21</v>
      </c>
      <c r="Q74" s="47">
        <f t="shared" si="10"/>
        <v>21420</v>
      </c>
      <c r="R74" s="74"/>
    </row>
    <row r="75" spans="1:18" ht="12" x14ac:dyDescent="0.2">
      <c r="A75" s="44"/>
      <c r="B75" s="44"/>
      <c r="C75" s="44" t="s">
        <v>292</v>
      </c>
      <c r="D75" s="47">
        <v>5189.75</v>
      </c>
      <c r="E75" s="48"/>
      <c r="F75" s="47">
        <v>5510</v>
      </c>
      <c r="G75" s="48"/>
      <c r="H75" s="47">
        <f t="shared" si="11"/>
        <v>-320.25</v>
      </c>
      <c r="I75" s="48"/>
      <c r="J75" s="81">
        <f t="shared" si="12"/>
        <v>0.94188000000000005</v>
      </c>
      <c r="K75" s="44" t="s">
        <v>292</v>
      </c>
      <c r="L75" s="78" t="b">
        <f t="shared" si="8"/>
        <v>1</v>
      </c>
      <c r="O75" s="72" t="s">
        <v>380</v>
      </c>
      <c r="P75" s="47">
        <f t="shared" si="9"/>
        <v>5189.75</v>
      </c>
      <c r="Q75" s="47">
        <f t="shared" si="10"/>
        <v>5510</v>
      </c>
      <c r="R75" s="74"/>
    </row>
    <row r="76" spans="1:18" ht="12" x14ac:dyDescent="0.2">
      <c r="A76" s="44"/>
      <c r="B76" s="44"/>
      <c r="C76" s="44" t="s">
        <v>293</v>
      </c>
      <c r="D76" s="50">
        <v>8152.69</v>
      </c>
      <c r="E76" s="48"/>
      <c r="F76" s="50"/>
      <c r="G76" s="48"/>
      <c r="H76" s="47">
        <f t="shared" si="11"/>
        <v>8152.69</v>
      </c>
      <c r="I76" s="48"/>
      <c r="J76" s="81">
        <f t="shared" si="12"/>
        <v>1</v>
      </c>
      <c r="K76" s="44" t="s">
        <v>293</v>
      </c>
      <c r="L76" s="78" t="b">
        <f t="shared" si="8"/>
        <v>1</v>
      </c>
      <c r="O76" s="72" t="s">
        <v>381</v>
      </c>
      <c r="P76" s="47">
        <f t="shared" si="9"/>
        <v>8152.69</v>
      </c>
      <c r="Q76" s="47">
        <f t="shared" si="10"/>
        <v>0</v>
      </c>
      <c r="R76" s="74"/>
    </row>
    <row r="77" spans="1:18" ht="12" x14ac:dyDescent="0.2">
      <c r="A77" s="44"/>
      <c r="B77" s="44"/>
      <c r="C77" s="44" t="s">
        <v>294</v>
      </c>
      <c r="D77" s="47">
        <v>0</v>
      </c>
      <c r="E77" s="47"/>
      <c r="F77" s="47">
        <v>0</v>
      </c>
      <c r="G77" s="48"/>
      <c r="H77" s="47"/>
      <c r="I77" s="48"/>
      <c r="J77" s="81"/>
      <c r="K77" s="44" t="s">
        <v>294</v>
      </c>
      <c r="L77" s="78" t="b">
        <f t="shared" si="8"/>
        <v>1</v>
      </c>
      <c r="O77" s="72" t="s">
        <v>382</v>
      </c>
      <c r="P77" s="47">
        <f t="shared" si="9"/>
        <v>0</v>
      </c>
      <c r="Q77" s="47">
        <f t="shared" si="10"/>
        <v>0</v>
      </c>
      <c r="R77" s="74"/>
    </row>
    <row r="78" spans="1:18" ht="12.75" thickBot="1" x14ac:dyDescent="0.25">
      <c r="A78" s="44"/>
      <c r="B78" s="44"/>
      <c r="C78" s="44" t="s">
        <v>295</v>
      </c>
      <c r="D78" s="50">
        <v>0</v>
      </c>
      <c r="E78" s="50"/>
      <c r="F78" s="50"/>
      <c r="G78" s="48"/>
      <c r="H78" s="50"/>
      <c r="I78" s="48"/>
      <c r="J78" s="83"/>
      <c r="K78" s="44" t="s">
        <v>295</v>
      </c>
      <c r="L78" s="78" t="b">
        <f t="shared" si="8"/>
        <v>1</v>
      </c>
      <c r="O78" s="72" t="s">
        <v>441</v>
      </c>
      <c r="P78" s="47">
        <f t="shared" si="9"/>
        <v>0</v>
      </c>
      <c r="Q78" s="47">
        <f t="shared" si="10"/>
        <v>0</v>
      </c>
      <c r="R78" s="74"/>
    </row>
    <row r="79" spans="1:18" ht="12.75" thickBot="1" x14ac:dyDescent="0.25">
      <c r="A79" s="44" t="s">
        <v>563</v>
      </c>
      <c r="B79" s="44" t="s">
        <v>296</v>
      </c>
      <c r="C79" s="44"/>
      <c r="D79" s="52">
        <f>ROUND(SUM(D70:D78),5)</f>
        <v>307453.7</v>
      </c>
      <c r="E79" s="52"/>
      <c r="F79" s="52">
        <f>ROUND(SUM(F70:F78),5)</f>
        <v>324980</v>
      </c>
      <c r="G79" s="48"/>
      <c r="H79" s="52">
        <f>ROUND((D79-F79),5)</f>
        <v>-17526.3</v>
      </c>
      <c r="I79" s="48"/>
      <c r="J79" s="85">
        <f>ROUND(IF(F79=0, IF(D79=0, 0, 1), D79/F79),5)</f>
        <v>0.94606999999999997</v>
      </c>
      <c r="K79" s="44"/>
      <c r="L79" s="78" t="b">
        <f t="shared" si="8"/>
        <v>1</v>
      </c>
      <c r="O79" s="72"/>
      <c r="P79" s="47">
        <f t="shared" si="9"/>
        <v>307453.7</v>
      </c>
      <c r="Q79" s="47">
        <f t="shared" si="10"/>
        <v>324980</v>
      </c>
      <c r="R79" s="74"/>
    </row>
    <row r="80" spans="1:18" ht="12.75" thickBot="1" x14ac:dyDescent="0.25">
      <c r="A80" s="44"/>
      <c r="B80" s="44"/>
      <c r="C80" s="44"/>
      <c r="D80" s="51">
        <f>ROUND(SUM(D52:D53)+D64+D69+D79,5)</f>
        <v>345906.75</v>
      </c>
      <c r="E80" s="51"/>
      <c r="F80" s="51">
        <f>ROUND(SUM(F52:F53)+F64+F69+F79,5)</f>
        <v>358602</v>
      </c>
      <c r="G80" s="48"/>
      <c r="H80" s="51">
        <f>ROUND((D80-F80),5)</f>
        <v>-12695.25</v>
      </c>
      <c r="I80" s="48"/>
      <c r="J80" s="84">
        <f>ROUND(IF(F80=0, IF(D80=0, 0, 1), D80/F80),5)</f>
        <v>0.96460000000000001</v>
      </c>
      <c r="K80" s="44"/>
      <c r="L80" s="78" t="b">
        <f t="shared" si="8"/>
        <v>1</v>
      </c>
      <c r="O80" s="72"/>
      <c r="P80" s="47">
        <f t="shared" si="9"/>
        <v>345906.75</v>
      </c>
      <c r="Q80" s="47">
        <f t="shared" si="10"/>
        <v>358602</v>
      </c>
      <c r="R80" s="74"/>
    </row>
    <row r="81" spans="1:18" ht="12" x14ac:dyDescent="0.2">
      <c r="A81" s="44" t="s">
        <v>29</v>
      </c>
      <c r="B81" s="44"/>
      <c r="C81" s="44"/>
      <c r="D81" s="47">
        <f>ROUND(D51-D80,5)</f>
        <v>2722788.22</v>
      </c>
      <c r="E81" s="47"/>
      <c r="F81" s="47">
        <f>ROUND(F51-F80,5)</f>
        <v>2789503</v>
      </c>
      <c r="G81" s="48"/>
      <c r="H81" s="47">
        <f>ROUND((D81-F81),5)</f>
        <v>-66714.78</v>
      </c>
      <c r="I81" s="48"/>
      <c r="J81" s="81">
        <f>ROUND(IF(F81=0, IF(D81=0, 0, 1), D81/F81),5)</f>
        <v>0.97607999999999995</v>
      </c>
      <c r="K81" s="44"/>
      <c r="L81" s="78" t="b">
        <f t="shared" si="8"/>
        <v>1</v>
      </c>
      <c r="O81" s="72"/>
      <c r="P81" s="47">
        <f t="shared" si="9"/>
        <v>2722788.22</v>
      </c>
      <c r="Q81" s="47">
        <f t="shared" si="10"/>
        <v>2789503</v>
      </c>
      <c r="R81" s="74"/>
    </row>
    <row r="82" spans="1:18" ht="12" x14ac:dyDescent="0.2">
      <c r="A82" s="44"/>
      <c r="B82" s="44"/>
      <c r="C82" s="44"/>
      <c r="D82" s="47"/>
      <c r="E82" s="47"/>
      <c r="F82" s="47"/>
      <c r="G82" s="48"/>
      <c r="H82" s="47"/>
      <c r="I82" s="48"/>
      <c r="J82" s="81"/>
      <c r="K82" s="44"/>
      <c r="L82" s="78" t="b">
        <f t="shared" si="8"/>
        <v>1</v>
      </c>
      <c r="O82" s="72"/>
      <c r="P82" s="47">
        <f t="shared" si="9"/>
        <v>0</v>
      </c>
      <c r="Q82" s="47">
        <f t="shared" si="10"/>
        <v>0</v>
      </c>
      <c r="R82" s="74"/>
    </row>
    <row r="83" spans="1:18" ht="12" x14ac:dyDescent="0.2">
      <c r="A83" s="44"/>
      <c r="B83" s="44" t="s">
        <v>721</v>
      </c>
      <c r="C83" s="44"/>
      <c r="D83" s="47">
        <v>0</v>
      </c>
      <c r="E83" s="47"/>
      <c r="F83" s="47"/>
      <c r="G83" s="48"/>
      <c r="H83" s="47"/>
      <c r="I83" s="48"/>
      <c r="J83" s="81"/>
      <c r="K83" s="44"/>
      <c r="L83" s="78" t="b">
        <f t="shared" si="8"/>
        <v>1</v>
      </c>
      <c r="O83" s="72"/>
      <c r="P83" s="47">
        <f t="shared" si="9"/>
        <v>0</v>
      </c>
      <c r="Q83" s="47">
        <f t="shared" si="10"/>
        <v>0</v>
      </c>
      <c r="R83" s="74"/>
    </row>
    <row r="84" spans="1:18" x14ac:dyDescent="0.25">
      <c r="A84" s="44"/>
      <c r="B84" s="44" t="s">
        <v>110</v>
      </c>
      <c r="C84" s="44"/>
      <c r="D84" s="47"/>
      <c r="E84" s="47"/>
      <c r="F84" s="47"/>
      <c r="G84" s="48"/>
      <c r="H84" s="47"/>
      <c r="I84" s="48"/>
      <c r="J84" s="81"/>
      <c r="L84" s="78" t="b">
        <f t="shared" si="8"/>
        <v>1</v>
      </c>
    </row>
    <row r="85" spans="1:18" ht="12" x14ac:dyDescent="0.2">
      <c r="A85" s="44"/>
      <c r="B85" s="44"/>
      <c r="C85" s="44" t="s">
        <v>643</v>
      </c>
      <c r="D85" s="47">
        <v>289.5</v>
      </c>
      <c r="E85" s="48"/>
      <c r="F85" s="47"/>
      <c r="G85" s="48"/>
      <c r="H85" s="47"/>
      <c r="I85" s="48"/>
      <c r="J85" s="81"/>
      <c r="K85" s="44" t="s">
        <v>643</v>
      </c>
      <c r="L85" s="78" t="b">
        <f t="shared" si="8"/>
        <v>1</v>
      </c>
      <c r="O85" s="80" t="s">
        <v>645</v>
      </c>
      <c r="P85" s="47">
        <f>+D85</f>
        <v>289.5</v>
      </c>
      <c r="Q85" s="47">
        <f>+F85</f>
        <v>0</v>
      </c>
      <c r="R85" s="74"/>
    </row>
    <row r="86" spans="1:18" ht="12" x14ac:dyDescent="0.2">
      <c r="A86" s="44"/>
      <c r="B86" s="44"/>
      <c r="C86" s="44" t="s">
        <v>86</v>
      </c>
      <c r="D86" s="47">
        <v>61.25</v>
      </c>
      <c r="E86" s="48"/>
      <c r="F86" s="47">
        <v>25.5</v>
      </c>
      <c r="G86" s="48"/>
      <c r="H86" s="47">
        <f>ROUND((D86-F86),5)</f>
        <v>35.75</v>
      </c>
      <c r="I86" s="48"/>
      <c r="J86" s="81">
        <f>ROUND(IF(F86=0, IF(D86=0, 0, 1), D86/F86),5)</f>
        <v>2.4019599999999999</v>
      </c>
      <c r="K86" s="44" t="s">
        <v>86</v>
      </c>
      <c r="L86" s="78" t="b">
        <f t="shared" si="8"/>
        <v>1</v>
      </c>
      <c r="O86" s="72" t="s">
        <v>51</v>
      </c>
      <c r="P86" s="47">
        <f t="shared" ref="P86:P149" si="13">+D86</f>
        <v>61.25</v>
      </c>
      <c r="Q86" s="47">
        <f t="shared" ref="Q86:Q149" si="14">+F86</f>
        <v>25.5</v>
      </c>
      <c r="R86" s="74"/>
    </row>
    <row r="87" spans="1:18" ht="12" x14ac:dyDescent="0.2">
      <c r="A87" s="44"/>
      <c r="B87" s="44"/>
      <c r="C87" s="44" t="s">
        <v>87</v>
      </c>
      <c r="D87" s="47">
        <v>89544.25</v>
      </c>
      <c r="E87" s="48"/>
      <c r="F87" s="47">
        <v>96793.75</v>
      </c>
      <c r="G87" s="48"/>
      <c r="H87" s="47">
        <f>ROUND((D87-F87),5)</f>
        <v>-7249.5</v>
      </c>
      <c r="I87" s="48"/>
      <c r="J87" s="81">
        <f>ROUND(IF(F87=0, IF(D87=0, 0, 1), D87/F87),5)</f>
        <v>0.92510000000000003</v>
      </c>
      <c r="K87" s="44" t="s">
        <v>87</v>
      </c>
      <c r="L87" s="78" t="b">
        <f t="shared" si="8"/>
        <v>1</v>
      </c>
      <c r="O87" s="72" t="s">
        <v>52</v>
      </c>
      <c r="P87" s="47">
        <f t="shared" si="13"/>
        <v>89544.25</v>
      </c>
      <c r="Q87" s="47">
        <f t="shared" si="14"/>
        <v>96793.75</v>
      </c>
      <c r="R87" s="74"/>
    </row>
    <row r="88" spans="1:18" ht="12" x14ac:dyDescent="0.2">
      <c r="A88" s="44"/>
      <c r="B88" s="44"/>
      <c r="C88" s="44" t="s">
        <v>111</v>
      </c>
      <c r="D88" s="47">
        <v>0</v>
      </c>
      <c r="E88" s="48"/>
      <c r="F88" s="47"/>
      <c r="G88" s="48"/>
      <c r="H88" s="47"/>
      <c r="I88" s="48"/>
      <c r="J88" s="81"/>
      <c r="K88" s="44" t="s">
        <v>111</v>
      </c>
      <c r="L88" s="78" t="b">
        <f t="shared" si="8"/>
        <v>1</v>
      </c>
      <c r="O88" s="72" t="s">
        <v>168</v>
      </c>
      <c r="P88" s="47">
        <f t="shared" si="13"/>
        <v>0</v>
      </c>
      <c r="Q88" s="47">
        <f t="shared" si="14"/>
        <v>0</v>
      </c>
      <c r="R88" s="74"/>
    </row>
    <row r="89" spans="1:18" ht="12" x14ac:dyDescent="0.2">
      <c r="A89" s="44"/>
      <c r="B89" s="44"/>
      <c r="C89" s="44" t="s">
        <v>112</v>
      </c>
      <c r="D89" s="47">
        <v>12077.65</v>
      </c>
      <c r="E89" s="48"/>
      <c r="F89" s="47">
        <v>11250</v>
      </c>
      <c r="G89" s="48"/>
      <c r="H89" s="47">
        <f t="shared" ref="H89:H98" si="15">ROUND((D89-F89),5)</f>
        <v>827.65</v>
      </c>
      <c r="I89" s="48"/>
      <c r="J89" s="81">
        <f t="shared" ref="J89:J98" si="16">ROUND(IF(F89=0, IF(D89=0, 0, 1), D89/F89),5)</f>
        <v>1.0735699999999999</v>
      </c>
      <c r="K89" s="44" t="s">
        <v>112</v>
      </c>
      <c r="L89" s="78" t="b">
        <f t="shared" si="8"/>
        <v>1</v>
      </c>
      <c r="O89" s="72" t="s">
        <v>53</v>
      </c>
      <c r="P89" s="47">
        <f t="shared" si="13"/>
        <v>12077.65</v>
      </c>
      <c r="Q89" s="47">
        <f t="shared" si="14"/>
        <v>11250</v>
      </c>
    </row>
    <row r="90" spans="1:18" ht="12" x14ac:dyDescent="0.2">
      <c r="A90" s="44"/>
      <c r="B90" s="44"/>
      <c r="C90" s="44" t="s">
        <v>88</v>
      </c>
      <c r="D90" s="47">
        <v>16000</v>
      </c>
      <c r="E90" s="48"/>
      <c r="F90" s="47">
        <v>7083.35</v>
      </c>
      <c r="G90" s="48"/>
      <c r="H90" s="47">
        <f t="shared" si="15"/>
        <v>8916.65</v>
      </c>
      <c r="I90" s="48"/>
      <c r="J90" s="81">
        <f t="shared" si="16"/>
        <v>2.2588200000000001</v>
      </c>
      <c r="K90" s="44" t="s">
        <v>88</v>
      </c>
      <c r="L90" s="78" t="b">
        <f t="shared" si="8"/>
        <v>1</v>
      </c>
      <c r="O90" s="72" t="s">
        <v>54</v>
      </c>
      <c r="P90" s="47">
        <f t="shared" si="13"/>
        <v>16000</v>
      </c>
      <c r="Q90" s="47">
        <f t="shared" si="14"/>
        <v>7083.35</v>
      </c>
    </row>
    <row r="91" spans="1:18" ht="12" x14ac:dyDescent="0.2">
      <c r="A91" s="44"/>
      <c r="B91" s="44"/>
      <c r="C91" s="44" t="s">
        <v>113</v>
      </c>
      <c r="D91" s="47">
        <v>1134.8499999999999</v>
      </c>
      <c r="E91" s="48"/>
      <c r="F91" s="47">
        <v>1041.6500000000001</v>
      </c>
      <c r="G91" s="48"/>
      <c r="H91" s="47">
        <f t="shared" si="15"/>
        <v>93.2</v>
      </c>
      <c r="I91" s="48"/>
      <c r="J91" s="81">
        <f t="shared" si="16"/>
        <v>1.0894699999999999</v>
      </c>
      <c r="K91" s="44" t="s">
        <v>113</v>
      </c>
      <c r="L91" s="78" t="b">
        <f t="shared" si="8"/>
        <v>1</v>
      </c>
      <c r="O91" s="72" t="s">
        <v>55</v>
      </c>
      <c r="P91" s="47">
        <f t="shared" si="13"/>
        <v>1134.8499999999999</v>
      </c>
      <c r="Q91" s="47">
        <f t="shared" si="14"/>
        <v>1041.6500000000001</v>
      </c>
    </row>
    <row r="92" spans="1:18" ht="12" x14ac:dyDescent="0.2">
      <c r="A92" s="44"/>
      <c r="B92" s="44"/>
      <c r="C92" s="44" t="s">
        <v>114</v>
      </c>
      <c r="D92" s="47">
        <v>29498.29</v>
      </c>
      <c r="E92" s="48"/>
      <c r="F92" s="47">
        <v>32083.35</v>
      </c>
      <c r="G92" s="48"/>
      <c r="H92" s="47">
        <f t="shared" si="15"/>
        <v>-2585.06</v>
      </c>
      <c r="I92" s="48"/>
      <c r="J92" s="81">
        <f t="shared" si="16"/>
        <v>0.91942999999999997</v>
      </c>
      <c r="K92" s="44" t="s">
        <v>114</v>
      </c>
      <c r="L92" s="78" t="b">
        <f t="shared" si="8"/>
        <v>1</v>
      </c>
      <c r="O92" s="72" t="s">
        <v>56</v>
      </c>
      <c r="P92" s="47">
        <f t="shared" si="13"/>
        <v>29498.29</v>
      </c>
      <c r="Q92" s="47">
        <f t="shared" si="14"/>
        <v>32083.35</v>
      </c>
    </row>
    <row r="93" spans="1:18" ht="12" x14ac:dyDescent="0.2">
      <c r="A93" s="44"/>
      <c r="B93" s="44"/>
      <c r="C93" s="44" t="s">
        <v>115</v>
      </c>
      <c r="D93" s="47">
        <v>6855.22</v>
      </c>
      <c r="E93" s="48"/>
      <c r="F93" s="47">
        <v>8267.35</v>
      </c>
      <c r="G93" s="48"/>
      <c r="H93" s="47">
        <f t="shared" si="15"/>
        <v>-1412.13</v>
      </c>
      <c r="I93" s="48"/>
      <c r="J93" s="81">
        <f t="shared" si="16"/>
        <v>0.82918999999999998</v>
      </c>
      <c r="K93" s="44" t="s">
        <v>115</v>
      </c>
      <c r="L93" s="78" t="b">
        <f t="shared" si="8"/>
        <v>1</v>
      </c>
      <c r="O93" s="72" t="s">
        <v>57</v>
      </c>
      <c r="P93" s="47">
        <f t="shared" si="13"/>
        <v>6855.22</v>
      </c>
      <c r="Q93" s="47">
        <f t="shared" si="14"/>
        <v>8267.35</v>
      </c>
    </row>
    <row r="94" spans="1:18" ht="12" x14ac:dyDescent="0.2">
      <c r="A94" s="44"/>
      <c r="B94" s="44"/>
      <c r="C94" s="44" t="s">
        <v>116</v>
      </c>
      <c r="D94" s="47">
        <v>532.95000000000005</v>
      </c>
      <c r="E94" s="48"/>
      <c r="F94" s="47">
        <v>583.35</v>
      </c>
      <c r="G94" s="48"/>
      <c r="H94" s="47">
        <f t="shared" si="15"/>
        <v>-50.4</v>
      </c>
      <c r="I94" s="48"/>
      <c r="J94" s="81">
        <f t="shared" si="16"/>
        <v>0.91359999999999997</v>
      </c>
      <c r="K94" s="44" t="s">
        <v>116</v>
      </c>
      <c r="L94" s="78" t="b">
        <f t="shared" si="8"/>
        <v>1</v>
      </c>
      <c r="O94" s="72" t="s">
        <v>58</v>
      </c>
      <c r="P94" s="47">
        <f t="shared" si="13"/>
        <v>532.95000000000005</v>
      </c>
      <c r="Q94" s="47">
        <f t="shared" si="14"/>
        <v>583.35</v>
      </c>
    </row>
    <row r="95" spans="1:18" ht="12" x14ac:dyDescent="0.2">
      <c r="A95" s="44"/>
      <c r="B95" s="44"/>
      <c r="C95" s="44" t="s">
        <v>117</v>
      </c>
      <c r="D95" s="47">
        <v>4147.6099999999997</v>
      </c>
      <c r="E95" s="48"/>
      <c r="F95" s="47">
        <v>5625</v>
      </c>
      <c r="G95" s="48"/>
      <c r="H95" s="47">
        <f t="shared" si="15"/>
        <v>-1477.39</v>
      </c>
      <c r="I95" s="48"/>
      <c r="J95" s="81">
        <f t="shared" si="16"/>
        <v>0.73734999999999995</v>
      </c>
      <c r="K95" s="44" t="s">
        <v>117</v>
      </c>
      <c r="L95" s="78" t="b">
        <f t="shared" si="8"/>
        <v>1</v>
      </c>
      <c r="O95" s="72" t="s">
        <v>172</v>
      </c>
      <c r="P95" s="47">
        <f t="shared" si="13"/>
        <v>4147.6099999999997</v>
      </c>
      <c r="Q95" s="47">
        <f t="shared" si="14"/>
        <v>5625</v>
      </c>
    </row>
    <row r="96" spans="1:18" ht="12" x14ac:dyDescent="0.2">
      <c r="A96" s="44"/>
      <c r="B96" s="44"/>
      <c r="C96" s="44" t="s">
        <v>568</v>
      </c>
      <c r="D96" s="47">
        <v>129823.46</v>
      </c>
      <c r="E96" s="48"/>
      <c r="F96" s="47">
        <v>128950</v>
      </c>
      <c r="G96" s="48"/>
      <c r="H96" s="47">
        <f t="shared" si="15"/>
        <v>873.46</v>
      </c>
      <c r="I96" s="48"/>
      <c r="J96" s="81">
        <f t="shared" si="16"/>
        <v>1.0067699999999999</v>
      </c>
      <c r="K96" s="44" t="s">
        <v>568</v>
      </c>
      <c r="L96" s="78" t="b">
        <f t="shared" si="8"/>
        <v>1</v>
      </c>
      <c r="O96" s="72" t="s">
        <v>574</v>
      </c>
      <c r="P96" s="47">
        <f t="shared" si="13"/>
        <v>129823.46</v>
      </c>
      <c r="Q96" s="47">
        <f t="shared" si="14"/>
        <v>128950</v>
      </c>
    </row>
    <row r="97" spans="1:18" ht="15.75" customHeight="1" x14ac:dyDescent="0.2">
      <c r="A97" s="44"/>
      <c r="B97" s="44"/>
      <c r="C97" s="44" t="s">
        <v>569</v>
      </c>
      <c r="D97" s="47">
        <v>19322.47</v>
      </c>
      <c r="E97" s="48"/>
      <c r="F97" s="47">
        <v>17083.349999999999</v>
      </c>
      <c r="G97" s="48"/>
      <c r="H97" s="47">
        <f t="shared" si="15"/>
        <v>2239.12</v>
      </c>
      <c r="I97" s="48"/>
      <c r="J97" s="81">
        <f t="shared" si="16"/>
        <v>1.13107</v>
      </c>
      <c r="K97" s="44" t="s">
        <v>569</v>
      </c>
      <c r="L97" s="78" t="b">
        <f t="shared" si="8"/>
        <v>1</v>
      </c>
      <c r="O97" s="72" t="s">
        <v>575</v>
      </c>
      <c r="P97" s="47">
        <f t="shared" si="13"/>
        <v>19322.47</v>
      </c>
      <c r="Q97" s="47">
        <f t="shared" si="14"/>
        <v>17083.349999999999</v>
      </c>
    </row>
    <row r="98" spans="1:18" ht="15.75" customHeight="1" thickBot="1" x14ac:dyDescent="0.25">
      <c r="A98" s="44"/>
      <c r="B98" s="44"/>
      <c r="C98" s="44" t="s">
        <v>570</v>
      </c>
      <c r="D98" s="49">
        <v>5809.49</v>
      </c>
      <c r="E98" s="48"/>
      <c r="F98" s="49">
        <v>5216.6499999999996</v>
      </c>
      <c r="G98" s="48"/>
      <c r="H98" s="47">
        <f t="shared" si="15"/>
        <v>592.84</v>
      </c>
      <c r="I98" s="48"/>
      <c r="J98" s="81">
        <f t="shared" si="16"/>
        <v>1.11364</v>
      </c>
      <c r="K98" s="44" t="s">
        <v>570</v>
      </c>
      <c r="L98" s="78" t="b">
        <f t="shared" si="8"/>
        <v>1</v>
      </c>
      <c r="O98" s="72" t="s">
        <v>576</v>
      </c>
      <c r="P98" s="47">
        <f t="shared" si="13"/>
        <v>5809.49</v>
      </c>
      <c r="Q98" s="47">
        <f t="shared" si="14"/>
        <v>5216.6499999999996</v>
      </c>
    </row>
    <row r="99" spans="1:18" ht="12" x14ac:dyDescent="0.2">
      <c r="A99" s="44"/>
      <c r="B99" s="44"/>
      <c r="C99" s="44" t="s">
        <v>600</v>
      </c>
      <c r="D99" s="47"/>
      <c r="E99" s="47"/>
      <c r="F99" s="47"/>
      <c r="G99" s="48"/>
      <c r="H99" s="47"/>
      <c r="I99" s="48"/>
      <c r="J99" s="81"/>
      <c r="K99" s="44" t="s">
        <v>600</v>
      </c>
      <c r="L99" s="78" t="b">
        <f>K99=C99</f>
        <v>1</v>
      </c>
      <c r="O99" s="72" t="s">
        <v>601</v>
      </c>
      <c r="P99" s="47">
        <f>+D99</f>
        <v>0</v>
      </c>
      <c r="Q99" s="47">
        <f>+F99</f>
        <v>0</v>
      </c>
      <c r="R99" s="74"/>
    </row>
    <row r="100" spans="1:18" ht="12.75" thickBot="1" x14ac:dyDescent="0.25">
      <c r="A100" s="44"/>
      <c r="B100" s="44"/>
      <c r="C100" s="44" t="s">
        <v>118</v>
      </c>
      <c r="D100" s="49">
        <v>0</v>
      </c>
      <c r="E100" s="49"/>
      <c r="F100" s="49"/>
      <c r="G100" s="48"/>
      <c r="H100" s="49"/>
      <c r="I100" s="48"/>
      <c r="J100" s="82"/>
      <c r="K100" s="44" t="s">
        <v>118</v>
      </c>
      <c r="L100" s="78" t="b">
        <f t="shared" si="8"/>
        <v>1</v>
      </c>
      <c r="O100" s="72" t="s">
        <v>32</v>
      </c>
      <c r="P100" s="47">
        <f t="shared" si="13"/>
        <v>0</v>
      </c>
      <c r="Q100" s="47">
        <f t="shared" si="14"/>
        <v>0</v>
      </c>
    </row>
    <row r="101" spans="1:18" ht="12" x14ac:dyDescent="0.2">
      <c r="A101" s="44"/>
      <c r="B101" s="44" t="s">
        <v>119</v>
      </c>
      <c r="C101" s="44"/>
      <c r="D101" s="47">
        <f>ROUND(SUM(D84:D100),5)</f>
        <v>315096.99</v>
      </c>
      <c r="E101" s="47"/>
      <c r="F101" s="47">
        <f>ROUND(SUM(F84:F100),5)</f>
        <v>314003.3</v>
      </c>
      <c r="G101" s="48"/>
      <c r="H101" s="47">
        <f>ROUND((D101-F101),5)</f>
        <v>1093.69</v>
      </c>
      <c r="I101" s="48"/>
      <c r="J101" s="81">
        <f>ROUND(IF(F101=0, IF(D101=0, 0, 1), D101/F101),5)</f>
        <v>1.0034799999999999</v>
      </c>
      <c r="K101" s="44"/>
      <c r="L101" s="78" t="b">
        <f t="shared" si="8"/>
        <v>1</v>
      </c>
      <c r="O101" s="72"/>
      <c r="P101" s="47">
        <f t="shared" si="13"/>
        <v>315096.99</v>
      </c>
      <c r="Q101" s="47">
        <f t="shared" si="14"/>
        <v>314003.3</v>
      </c>
    </row>
    <row r="102" spans="1:18" ht="12" x14ac:dyDescent="0.2">
      <c r="A102" s="44"/>
      <c r="B102" s="44" t="s">
        <v>89</v>
      </c>
      <c r="C102" s="44"/>
      <c r="D102" s="47"/>
      <c r="E102" s="47"/>
      <c r="F102" s="47"/>
      <c r="G102" s="48"/>
      <c r="H102" s="47"/>
      <c r="I102" s="48"/>
      <c r="J102" s="81"/>
      <c r="K102" s="44"/>
      <c r="L102" s="78" t="b">
        <f t="shared" si="8"/>
        <v>1</v>
      </c>
      <c r="O102" s="72"/>
      <c r="P102" s="47">
        <f t="shared" si="13"/>
        <v>0</v>
      </c>
      <c r="Q102" s="47">
        <f t="shared" si="14"/>
        <v>0</v>
      </c>
    </row>
    <row r="103" spans="1:18" ht="12" x14ac:dyDescent="0.2">
      <c r="A103" s="44"/>
      <c r="B103" s="44"/>
      <c r="C103" s="44" t="s">
        <v>120</v>
      </c>
      <c r="D103" s="47">
        <v>51223.28</v>
      </c>
      <c r="E103" s="48"/>
      <c r="F103" s="47">
        <v>32500</v>
      </c>
      <c r="G103" s="48"/>
      <c r="H103" s="47">
        <f t="shared" ref="H103:H118" si="17">ROUND((D103-F103),5)</f>
        <v>18723.28</v>
      </c>
      <c r="I103" s="48"/>
      <c r="J103" s="81">
        <f t="shared" ref="J103:J118" si="18">ROUND(IF(F103=0, IF(D103=0, 0, 1), D103/F103),5)</f>
        <v>1.5761000000000001</v>
      </c>
      <c r="K103" s="44" t="s">
        <v>120</v>
      </c>
      <c r="L103" s="78" t="b">
        <f t="shared" si="8"/>
        <v>1</v>
      </c>
      <c r="O103" s="72" t="s">
        <v>174</v>
      </c>
      <c r="P103" s="47">
        <f t="shared" si="13"/>
        <v>51223.28</v>
      </c>
      <c r="Q103" s="47">
        <f t="shared" si="14"/>
        <v>32500</v>
      </c>
    </row>
    <row r="104" spans="1:18" ht="12" x14ac:dyDescent="0.2">
      <c r="A104" s="44"/>
      <c r="B104" s="44"/>
      <c r="C104" s="44" t="s">
        <v>121</v>
      </c>
      <c r="D104" s="47">
        <v>4829.25</v>
      </c>
      <c r="E104" s="48"/>
      <c r="F104" s="47">
        <v>5000</v>
      </c>
      <c r="G104" s="48"/>
      <c r="H104" s="47">
        <f t="shared" si="17"/>
        <v>-170.75</v>
      </c>
      <c r="I104" s="48"/>
      <c r="J104" s="81">
        <f t="shared" si="18"/>
        <v>0.96584999999999999</v>
      </c>
      <c r="K104" s="44" t="s">
        <v>121</v>
      </c>
      <c r="L104" s="78" t="b">
        <f t="shared" si="8"/>
        <v>1</v>
      </c>
      <c r="O104" s="72" t="s">
        <v>15</v>
      </c>
      <c r="P104" s="47">
        <f t="shared" si="13"/>
        <v>4829.25</v>
      </c>
      <c r="Q104" s="47">
        <f t="shared" si="14"/>
        <v>5000</v>
      </c>
    </row>
    <row r="105" spans="1:18" ht="12" x14ac:dyDescent="0.2">
      <c r="A105" s="44"/>
      <c r="B105" s="44"/>
      <c r="C105" s="44" t="s">
        <v>564</v>
      </c>
      <c r="D105" s="47">
        <v>4130</v>
      </c>
      <c r="E105" s="48"/>
      <c r="F105" s="47">
        <v>4166.6499999999996</v>
      </c>
      <c r="G105" s="48"/>
      <c r="H105" s="47">
        <f t="shared" si="17"/>
        <v>-36.65</v>
      </c>
      <c r="I105" s="48"/>
      <c r="J105" s="81">
        <f t="shared" si="18"/>
        <v>0.99119999999999997</v>
      </c>
      <c r="K105" s="44" t="s">
        <v>564</v>
      </c>
      <c r="L105" s="78" t="b">
        <f t="shared" si="8"/>
        <v>1</v>
      </c>
      <c r="O105" s="72" t="s">
        <v>176</v>
      </c>
      <c r="P105" s="47">
        <f t="shared" si="13"/>
        <v>4130</v>
      </c>
      <c r="Q105" s="47">
        <f t="shared" si="14"/>
        <v>4166.6499999999996</v>
      </c>
    </row>
    <row r="106" spans="1:18" ht="12" x14ac:dyDescent="0.2">
      <c r="A106" s="44"/>
      <c r="B106" s="44"/>
      <c r="C106" s="44" t="s">
        <v>123</v>
      </c>
      <c r="D106" s="47">
        <v>157455.35</v>
      </c>
      <c r="E106" s="48"/>
      <c r="F106" s="47">
        <v>141666.65</v>
      </c>
      <c r="G106" s="48"/>
      <c r="H106" s="47">
        <f t="shared" si="17"/>
        <v>15788.7</v>
      </c>
      <c r="I106" s="48"/>
      <c r="J106" s="81">
        <f t="shared" si="18"/>
        <v>1.11145</v>
      </c>
      <c r="K106" s="44" t="s">
        <v>123</v>
      </c>
      <c r="L106" s="78" t="b">
        <f t="shared" si="8"/>
        <v>1</v>
      </c>
      <c r="O106" s="72" t="s">
        <v>177</v>
      </c>
      <c r="P106" s="47">
        <f t="shared" si="13"/>
        <v>157455.35</v>
      </c>
      <c r="Q106" s="47">
        <f t="shared" si="14"/>
        <v>141666.65</v>
      </c>
    </row>
    <row r="107" spans="1:18" ht="12" x14ac:dyDescent="0.2">
      <c r="A107" s="44"/>
      <c r="B107" s="44"/>
      <c r="C107" s="44" t="s">
        <v>124</v>
      </c>
      <c r="D107" s="47">
        <v>24134.75</v>
      </c>
      <c r="E107" s="48"/>
      <c r="F107" s="47">
        <v>29583.35</v>
      </c>
      <c r="G107" s="48"/>
      <c r="H107" s="47">
        <f t="shared" si="17"/>
        <v>-5448.6</v>
      </c>
      <c r="I107" s="48"/>
      <c r="J107" s="81">
        <f t="shared" si="18"/>
        <v>0.81581999999999999</v>
      </c>
      <c r="K107" s="44" t="s">
        <v>124</v>
      </c>
      <c r="L107" s="78" t="b">
        <f t="shared" si="8"/>
        <v>1</v>
      </c>
      <c r="O107" s="72" t="s">
        <v>179</v>
      </c>
      <c r="P107" s="47">
        <f t="shared" si="13"/>
        <v>24134.75</v>
      </c>
      <c r="Q107" s="47">
        <f t="shared" si="14"/>
        <v>29583.35</v>
      </c>
    </row>
    <row r="108" spans="1:18" ht="12" x14ac:dyDescent="0.2">
      <c r="A108" s="44"/>
      <c r="B108" s="44"/>
      <c r="C108" s="44" t="s">
        <v>125</v>
      </c>
      <c r="D108" s="47">
        <v>36840</v>
      </c>
      <c r="E108" s="48"/>
      <c r="F108" s="47">
        <v>27083.35</v>
      </c>
      <c r="G108" s="48"/>
      <c r="H108" s="47">
        <f t="shared" si="17"/>
        <v>9756.65</v>
      </c>
      <c r="I108" s="48"/>
      <c r="J108" s="81">
        <f t="shared" si="18"/>
        <v>1.36025</v>
      </c>
      <c r="K108" s="44" t="s">
        <v>125</v>
      </c>
      <c r="L108" s="78" t="b">
        <f t="shared" si="8"/>
        <v>1</v>
      </c>
      <c r="O108" s="72" t="s">
        <v>181</v>
      </c>
      <c r="P108" s="47">
        <f t="shared" si="13"/>
        <v>36840</v>
      </c>
      <c r="Q108" s="47">
        <f t="shared" si="14"/>
        <v>27083.35</v>
      </c>
    </row>
    <row r="109" spans="1:18" ht="12" x14ac:dyDescent="0.2">
      <c r="A109" s="44"/>
      <c r="B109" s="44"/>
      <c r="C109" s="44" t="s">
        <v>126</v>
      </c>
      <c r="D109" s="47">
        <v>7296.1</v>
      </c>
      <c r="E109" s="48"/>
      <c r="F109" s="47">
        <v>21000</v>
      </c>
      <c r="G109" s="48"/>
      <c r="H109" s="47">
        <f t="shared" si="17"/>
        <v>-13703.9</v>
      </c>
      <c r="I109" s="48"/>
      <c r="J109" s="81">
        <f t="shared" si="18"/>
        <v>0.34743000000000002</v>
      </c>
      <c r="K109" s="44" t="s">
        <v>126</v>
      </c>
      <c r="L109" s="78" t="b">
        <f t="shared" si="8"/>
        <v>1</v>
      </c>
      <c r="O109" s="72" t="s">
        <v>183</v>
      </c>
      <c r="P109" s="47">
        <f t="shared" si="13"/>
        <v>7296.1</v>
      </c>
      <c r="Q109" s="47">
        <f t="shared" si="14"/>
        <v>21000</v>
      </c>
    </row>
    <row r="110" spans="1:18" ht="12" x14ac:dyDescent="0.2">
      <c r="A110" s="44"/>
      <c r="B110" s="44"/>
      <c r="C110" s="44" t="s">
        <v>127</v>
      </c>
      <c r="D110" s="47">
        <v>0</v>
      </c>
      <c r="E110" s="48"/>
      <c r="F110" s="47">
        <v>100</v>
      </c>
      <c r="G110" s="48"/>
      <c r="H110" s="47">
        <f t="shared" si="17"/>
        <v>-100</v>
      </c>
      <c r="I110" s="48"/>
      <c r="J110" s="81">
        <f t="shared" si="18"/>
        <v>0</v>
      </c>
      <c r="K110" s="44" t="s">
        <v>127</v>
      </c>
      <c r="L110" s="78" t="b">
        <f t="shared" si="8"/>
        <v>1</v>
      </c>
      <c r="O110" s="72" t="s">
        <v>185</v>
      </c>
      <c r="P110" s="47">
        <f t="shared" si="13"/>
        <v>0</v>
      </c>
      <c r="Q110" s="47">
        <f t="shared" si="14"/>
        <v>100</v>
      </c>
    </row>
    <row r="111" spans="1:18" ht="12" x14ac:dyDescent="0.2">
      <c r="A111" s="44"/>
      <c r="B111" s="44"/>
      <c r="C111" s="44" t="s">
        <v>634</v>
      </c>
      <c r="D111" s="47">
        <v>50</v>
      </c>
      <c r="E111" s="48"/>
      <c r="F111" s="47">
        <v>1187.5</v>
      </c>
      <c r="G111" s="48"/>
      <c r="H111" s="47">
        <f t="shared" si="17"/>
        <v>-1137.5</v>
      </c>
      <c r="I111" s="48"/>
      <c r="J111" s="81">
        <f t="shared" si="18"/>
        <v>4.2110000000000002E-2</v>
      </c>
      <c r="K111" s="44" t="s">
        <v>634</v>
      </c>
      <c r="L111" s="78" t="b">
        <f t="shared" si="8"/>
        <v>1</v>
      </c>
      <c r="O111" s="80" t="s">
        <v>635</v>
      </c>
      <c r="P111" s="47">
        <f t="shared" si="13"/>
        <v>50</v>
      </c>
      <c r="Q111" s="47">
        <f t="shared" si="14"/>
        <v>1187.5</v>
      </c>
    </row>
    <row r="112" spans="1:18" ht="12" x14ac:dyDescent="0.2">
      <c r="A112" s="44"/>
      <c r="B112" s="44"/>
      <c r="C112" s="44" t="s">
        <v>128</v>
      </c>
      <c r="D112" s="47">
        <v>163173.16</v>
      </c>
      <c r="E112" s="48"/>
      <c r="F112" s="47">
        <v>167081.54999999999</v>
      </c>
      <c r="G112" s="48"/>
      <c r="H112" s="47">
        <f t="shared" si="17"/>
        <v>-3908.39</v>
      </c>
      <c r="I112" s="48"/>
      <c r="J112" s="81">
        <f t="shared" si="18"/>
        <v>0.97660999999999998</v>
      </c>
      <c r="K112" s="44" t="s">
        <v>128</v>
      </c>
      <c r="L112" s="78" t="b">
        <f t="shared" si="8"/>
        <v>1</v>
      </c>
      <c r="O112" s="72" t="s">
        <v>19</v>
      </c>
      <c r="P112" s="47">
        <f t="shared" si="13"/>
        <v>163173.16</v>
      </c>
      <c r="Q112" s="47">
        <f t="shared" si="14"/>
        <v>167081.54999999999</v>
      </c>
    </row>
    <row r="113" spans="1:17" ht="12" x14ac:dyDescent="0.2">
      <c r="A113" s="44"/>
      <c r="B113" s="44"/>
      <c r="C113" s="44" t="s">
        <v>129</v>
      </c>
      <c r="D113" s="47">
        <v>2360.44</v>
      </c>
      <c r="E113" s="48"/>
      <c r="F113" s="47">
        <v>7500</v>
      </c>
      <c r="G113" s="48"/>
      <c r="H113" s="47">
        <f t="shared" si="17"/>
        <v>-5139.5600000000004</v>
      </c>
      <c r="I113" s="48"/>
      <c r="J113" s="81">
        <f t="shared" si="18"/>
        <v>0.31473000000000001</v>
      </c>
      <c r="K113" s="44" t="s">
        <v>129</v>
      </c>
      <c r="L113" s="78" t="b">
        <f t="shared" si="8"/>
        <v>1</v>
      </c>
      <c r="O113" s="72" t="s">
        <v>16</v>
      </c>
      <c r="P113" s="47">
        <f t="shared" si="13"/>
        <v>2360.44</v>
      </c>
      <c r="Q113" s="47">
        <f t="shared" si="14"/>
        <v>7500</v>
      </c>
    </row>
    <row r="114" spans="1:17" ht="12" x14ac:dyDescent="0.2">
      <c r="A114" s="44"/>
      <c r="B114" s="44"/>
      <c r="C114" s="44" t="s">
        <v>130</v>
      </c>
      <c r="D114" s="47">
        <v>199.5</v>
      </c>
      <c r="E114" s="48"/>
      <c r="F114" s="47">
        <v>2000</v>
      </c>
      <c r="G114" s="48"/>
      <c r="H114" s="47">
        <f t="shared" si="17"/>
        <v>-1800.5</v>
      </c>
      <c r="I114" s="48"/>
      <c r="J114" s="81">
        <f t="shared" si="18"/>
        <v>9.9750000000000005E-2</v>
      </c>
      <c r="K114" s="44" t="s">
        <v>130</v>
      </c>
      <c r="L114" s="78" t="b">
        <f t="shared" si="8"/>
        <v>1</v>
      </c>
      <c r="O114" s="72" t="s">
        <v>189</v>
      </c>
      <c r="P114" s="47">
        <f t="shared" si="13"/>
        <v>199.5</v>
      </c>
      <c r="Q114" s="47">
        <f t="shared" si="14"/>
        <v>2000</v>
      </c>
    </row>
    <row r="115" spans="1:17" ht="12" x14ac:dyDescent="0.2">
      <c r="A115" s="44"/>
      <c r="B115" s="44"/>
      <c r="C115" s="44" t="s">
        <v>131</v>
      </c>
      <c r="D115" s="47">
        <v>4155.9399999999996</v>
      </c>
      <c r="E115" s="48"/>
      <c r="F115" s="47">
        <v>9166.65</v>
      </c>
      <c r="G115" s="48"/>
      <c r="H115" s="47">
        <f t="shared" si="17"/>
        <v>-5010.71</v>
      </c>
      <c r="I115" s="48"/>
      <c r="J115" s="81">
        <f t="shared" si="18"/>
        <v>0.45338000000000001</v>
      </c>
      <c r="K115" s="44" t="s">
        <v>131</v>
      </c>
      <c r="L115" s="78" t="b">
        <f t="shared" si="8"/>
        <v>1</v>
      </c>
      <c r="O115" s="72" t="s">
        <v>191</v>
      </c>
      <c r="P115" s="47">
        <f t="shared" si="13"/>
        <v>4155.9399999999996</v>
      </c>
      <c r="Q115" s="47">
        <f t="shared" si="14"/>
        <v>9166.65</v>
      </c>
    </row>
    <row r="116" spans="1:17" ht="12" x14ac:dyDescent="0.2">
      <c r="A116" s="44"/>
      <c r="B116" s="44"/>
      <c r="C116" s="44" t="s">
        <v>132</v>
      </c>
      <c r="D116" s="47">
        <v>145638.99</v>
      </c>
      <c r="E116" s="48"/>
      <c r="F116" s="47">
        <v>176500</v>
      </c>
      <c r="G116" s="48"/>
      <c r="H116" s="47">
        <f t="shared" si="17"/>
        <v>-30861.01</v>
      </c>
      <c r="I116" s="48"/>
      <c r="J116" s="81">
        <f t="shared" si="18"/>
        <v>0.82515000000000005</v>
      </c>
      <c r="K116" s="44" t="s">
        <v>132</v>
      </c>
      <c r="L116" s="78" t="b">
        <f t="shared" si="8"/>
        <v>1</v>
      </c>
      <c r="O116" s="72" t="s">
        <v>64</v>
      </c>
      <c r="P116" s="47">
        <f t="shared" si="13"/>
        <v>145638.99</v>
      </c>
      <c r="Q116" s="47">
        <f t="shared" si="14"/>
        <v>176500</v>
      </c>
    </row>
    <row r="117" spans="1:17" ht="12" x14ac:dyDescent="0.2">
      <c r="A117" s="44"/>
      <c r="B117" s="44"/>
      <c r="C117" s="44" t="s">
        <v>133</v>
      </c>
      <c r="D117" s="47">
        <v>5120.3999999999996</v>
      </c>
      <c r="E117" s="48"/>
      <c r="F117" s="47">
        <v>1666.65</v>
      </c>
      <c r="G117" s="48"/>
      <c r="H117" s="47">
        <f t="shared" si="17"/>
        <v>3453.75</v>
      </c>
      <c r="I117" s="48"/>
      <c r="J117" s="81">
        <f t="shared" si="18"/>
        <v>3.0722700000000001</v>
      </c>
      <c r="K117" s="44" t="s">
        <v>133</v>
      </c>
      <c r="L117" s="78" t="b">
        <f t="shared" si="8"/>
        <v>1</v>
      </c>
      <c r="O117" s="72" t="s">
        <v>194</v>
      </c>
      <c r="P117" s="47">
        <f t="shared" si="13"/>
        <v>5120.3999999999996</v>
      </c>
      <c r="Q117" s="47">
        <f t="shared" si="14"/>
        <v>1666.65</v>
      </c>
    </row>
    <row r="118" spans="1:17" ht="12.75" thickBot="1" x14ac:dyDescent="0.25">
      <c r="A118" s="44"/>
      <c r="B118" s="44"/>
      <c r="C118" s="44" t="s">
        <v>135</v>
      </c>
      <c r="D118" s="49">
        <v>0</v>
      </c>
      <c r="E118" s="48"/>
      <c r="F118" s="49">
        <v>9791.65</v>
      </c>
      <c r="G118" s="48"/>
      <c r="H118" s="47">
        <f t="shared" si="17"/>
        <v>-9791.65</v>
      </c>
      <c r="I118" s="48"/>
      <c r="J118" s="81">
        <f t="shared" si="18"/>
        <v>0</v>
      </c>
      <c r="K118" s="44" t="s">
        <v>135</v>
      </c>
      <c r="L118" s="78" t="b">
        <f t="shared" si="8"/>
        <v>1</v>
      </c>
      <c r="O118" s="72" t="s">
        <v>198</v>
      </c>
      <c r="P118" s="47">
        <f t="shared" si="13"/>
        <v>0</v>
      </c>
      <c r="Q118" s="47">
        <f t="shared" si="14"/>
        <v>9791.65</v>
      </c>
    </row>
    <row r="119" spans="1:17" ht="12" x14ac:dyDescent="0.2">
      <c r="A119" s="44"/>
      <c r="B119" s="44"/>
      <c r="C119" s="44" t="s">
        <v>134</v>
      </c>
      <c r="D119" s="50">
        <v>0</v>
      </c>
      <c r="E119" s="50"/>
      <c r="F119" s="50">
        <v>0</v>
      </c>
      <c r="G119" s="48"/>
      <c r="H119" s="47">
        <f>ROUND((D119-F119),5)</f>
        <v>0</v>
      </c>
      <c r="I119" s="48"/>
      <c r="J119" s="81">
        <f>ROUND(IF(F119=0, IF(D119=0, 0, 1), D119/F119),5)</f>
        <v>0</v>
      </c>
      <c r="K119" s="44" t="s">
        <v>134</v>
      </c>
      <c r="L119" s="78" t="b">
        <f t="shared" si="8"/>
        <v>1</v>
      </c>
      <c r="O119" s="72" t="s">
        <v>196</v>
      </c>
      <c r="P119" s="47">
        <f t="shared" si="13"/>
        <v>0</v>
      </c>
      <c r="Q119" s="47">
        <f t="shared" si="14"/>
        <v>0</v>
      </c>
    </row>
    <row r="120" spans="1:17" ht="12" x14ac:dyDescent="0.2">
      <c r="A120" s="44"/>
      <c r="B120" s="44"/>
      <c r="C120" s="44" t="s">
        <v>136</v>
      </c>
      <c r="D120" s="47">
        <v>0</v>
      </c>
      <c r="E120" s="47"/>
      <c r="F120" s="47">
        <v>0</v>
      </c>
      <c r="G120" s="48"/>
      <c r="H120" s="47"/>
      <c r="I120" s="48"/>
      <c r="J120" s="81"/>
      <c r="K120" s="44" t="s">
        <v>136</v>
      </c>
      <c r="L120" s="78" t="b">
        <f t="shared" si="8"/>
        <v>1</v>
      </c>
      <c r="O120" s="72" t="s">
        <v>65</v>
      </c>
      <c r="P120" s="47">
        <f t="shared" si="13"/>
        <v>0</v>
      </c>
      <c r="Q120" s="47">
        <f t="shared" si="14"/>
        <v>0</v>
      </c>
    </row>
    <row r="121" spans="1:17" ht="12.75" thickBot="1" x14ac:dyDescent="0.25">
      <c r="A121" s="44"/>
      <c r="B121" s="44"/>
      <c r="C121" s="44" t="s">
        <v>90</v>
      </c>
      <c r="D121" s="49">
        <v>0</v>
      </c>
      <c r="E121" s="49"/>
      <c r="F121" s="49">
        <v>0</v>
      </c>
      <c r="G121" s="48"/>
      <c r="H121" s="49"/>
      <c r="I121" s="48"/>
      <c r="J121" s="82"/>
      <c r="K121" s="44" t="s">
        <v>90</v>
      </c>
      <c r="L121" s="78" t="b">
        <f t="shared" si="8"/>
        <v>1</v>
      </c>
      <c r="O121" s="72" t="s">
        <v>93</v>
      </c>
      <c r="P121" s="47">
        <f t="shared" si="13"/>
        <v>0</v>
      </c>
      <c r="Q121" s="47">
        <f t="shared" si="14"/>
        <v>0</v>
      </c>
    </row>
    <row r="122" spans="1:17" ht="12" x14ac:dyDescent="0.2">
      <c r="A122" s="44"/>
      <c r="B122" s="44" t="s">
        <v>91</v>
      </c>
      <c r="C122" s="44"/>
      <c r="D122" s="47">
        <f>ROUND(SUM(D102:D121),5)</f>
        <v>606607.16</v>
      </c>
      <c r="E122" s="47"/>
      <c r="F122" s="47">
        <f>ROUND(SUM(F102:F121),5)</f>
        <v>635994</v>
      </c>
      <c r="G122" s="48"/>
      <c r="H122" s="47">
        <f>ROUND((D122-F122),5)</f>
        <v>-29386.84</v>
      </c>
      <c r="I122" s="48"/>
      <c r="J122" s="81">
        <f>ROUND(IF(F122=0, IF(D122=0, 0, 1), D122/F122),5)</f>
        <v>0.95379000000000003</v>
      </c>
      <c r="K122" s="44"/>
      <c r="L122" s="78" t="b">
        <f t="shared" si="8"/>
        <v>1</v>
      </c>
      <c r="O122" s="72"/>
      <c r="P122" s="47">
        <f t="shared" si="13"/>
        <v>606607.16</v>
      </c>
      <c r="Q122" s="47">
        <f t="shared" si="14"/>
        <v>635994</v>
      </c>
    </row>
    <row r="123" spans="1:17" ht="12" x14ac:dyDescent="0.2">
      <c r="A123" s="44"/>
      <c r="B123" s="44" t="s">
        <v>137</v>
      </c>
      <c r="C123" s="44"/>
      <c r="D123" s="47"/>
      <c r="E123" s="47"/>
      <c r="F123" s="47"/>
      <c r="G123" s="48"/>
      <c r="H123" s="47"/>
      <c r="I123" s="48"/>
      <c r="J123" s="81"/>
      <c r="K123" s="44"/>
      <c r="L123" s="78" t="b">
        <f t="shared" si="8"/>
        <v>1</v>
      </c>
      <c r="O123" s="72"/>
      <c r="P123" s="47">
        <f t="shared" si="13"/>
        <v>0</v>
      </c>
      <c r="Q123" s="47">
        <f t="shared" si="14"/>
        <v>0</v>
      </c>
    </row>
    <row r="124" spans="1:17" ht="12" x14ac:dyDescent="0.2">
      <c r="A124" s="44"/>
      <c r="B124" s="44"/>
      <c r="C124" s="44" t="s">
        <v>138</v>
      </c>
      <c r="D124" s="47">
        <v>2005.4</v>
      </c>
      <c r="E124" s="48"/>
      <c r="F124" s="47">
        <v>1458.35</v>
      </c>
      <c r="G124" s="48"/>
      <c r="H124" s="47">
        <f t="shared" ref="H124:H139" si="19">ROUND((D124-F124),5)</f>
        <v>547.04999999999995</v>
      </c>
      <c r="I124" s="48"/>
      <c r="J124" s="81">
        <f t="shared" ref="J124:J139" si="20">ROUND(IF(F124=0, IF(D124=0, 0, 1), D124/F124),5)</f>
        <v>1.3751199999999999</v>
      </c>
      <c r="K124" s="44" t="s">
        <v>138</v>
      </c>
      <c r="L124" s="78" t="b">
        <f t="shared" si="8"/>
        <v>1</v>
      </c>
      <c r="O124" s="72" t="s">
        <v>200</v>
      </c>
      <c r="P124" s="47">
        <f t="shared" si="13"/>
        <v>2005.4</v>
      </c>
      <c r="Q124" s="47">
        <f t="shared" si="14"/>
        <v>1458.35</v>
      </c>
    </row>
    <row r="125" spans="1:17" ht="12" x14ac:dyDescent="0.2">
      <c r="A125" s="44"/>
      <c r="B125" s="44"/>
      <c r="C125" s="44" t="s">
        <v>139</v>
      </c>
      <c r="D125" s="47">
        <v>2365.81</v>
      </c>
      <c r="E125" s="48"/>
      <c r="F125" s="47">
        <v>5625</v>
      </c>
      <c r="G125" s="48"/>
      <c r="H125" s="47">
        <f t="shared" si="19"/>
        <v>-3259.19</v>
      </c>
      <c r="I125" s="48"/>
      <c r="J125" s="81">
        <f t="shared" si="20"/>
        <v>0.42059000000000002</v>
      </c>
      <c r="K125" s="44" t="s">
        <v>139</v>
      </c>
      <c r="L125" s="78" t="b">
        <f t="shared" si="8"/>
        <v>1</v>
      </c>
      <c r="O125" s="72" t="s">
        <v>67</v>
      </c>
      <c r="P125" s="47">
        <f t="shared" si="13"/>
        <v>2365.81</v>
      </c>
      <c r="Q125" s="47">
        <f t="shared" si="14"/>
        <v>5625</v>
      </c>
    </row>
    <row r="126" spans="1:17" ht="12" x14ac:dyDescent="0.2">
      <c r="A126" s="44"/>
      <c r="B126" s="44"/>
      <c r="C126" s="44" t="s">
        <v>140</v>
      </c>
      <c r="D126" s="47">
        <v>21768.799999999999</v>
      </c>
      <c r="E126" s="48"/>
      <c r="F126" s="47">
        <v>19500</v>
      </c>
      <c r="G126" s="48"/>
      <c r="H126" s="47">
        <f t="shared" si="19"/>
        <v>2268.8000000000002</v>
      </c>
      <c r="I126" s="48"/>
      <c r="J126" s="81">
        <f t="shared" si="20"/>
        <v>1.11635</v>
      </c>
      <c r="K126" s="44" t="s">
        <v>140</v>
      </c>
      <c r="L126" s="78" t="b">
        <f t="shared" si="8"/>
        <v>1</v>
      </c>
      <c r="O126" s="72" t="s">
        <v>203</v>
      </c>
      <c r="P126" s="47">
        <f t="shared" si="13"/>
        <v>21768.799999999999</v>
      </c>
      <c r="Q126" s="47">
        <f t="shared" si="14"/>
        <v>19500</v>
      </c>
    </row>
    <row r="127" spans="1:17" ht="12" x14ac:dyDescent="0.2">
      <c r="A127" s="44"/>
      <c r="B127" s="44"/>
      <c r="C127" s="44" t="s">
        <v>141</v>
      </c>
      <c r="D127" s="47">
        <v>38813.089999999997</v>
      </c>
      <c r="E127" s="48"/>
      <c r="F127" s="47">
        <v>62916.65</v>
      </c>
      <c r="G127" s="48"/>
      <c r="H127" s="47">
        <f t="shared" si="19"/>
        <v>-24103.56</v>
      </c>
      <c r="I127" s="48"/>
      <c r="J127" s="81">
        <f t="shared" si="20"/>
        <v>0.6169</v>
      </c>
      <c r="K127" s="44" t="s">
        <v>141</v>
      </c>
      <c r="L127" s="78" t="b">
        <f t="shared" si="8"/>
        <v>1</v>
      </c>
      <c r="O127" s="72" t="s">
        <v>205</v>
      </c>
      <c r="P127" s="47">
        <f t="shared" si="13"/>
        <v>38813.089999999997</v>
      </c>
      <c r="Q127" s="47">
        <f t="shared" si="14"/>
        <v>62916.65</v>
      </c>
    </row>
    <row r="128" spans="1:17" ht="12" x14ac:dyDescent="0.2">
      <c r="A128" s="44"/>
      <c r="B128" s="44"/>
      <c r="C128" s="44" t="s">
        <v>142</v>
      </c>
      <c r="D128" s="47">
        <v>53903.23</v>
      </c>
      <c r="E128" s="48"/>
      <c r="F128" s="47">
        <v>62500</v>
      </c>
      <c r="G128" s="48"/>
      <c r="H128" s="47">
        <f t="shared" si="19"/>
        <v>-8596.77</v>
      </c>
      <c r="I128" s="48"/>
      <c r="J128" s="81">
        <f t="shared" si="20"/>
        <v>0.86245000000000005</v>
      </c>
      <c r="K128" s="44" t="s">
        <v>142</v>
      </c>
      <c r="L128" s="78" t="b">
        <f t="shared" si="8"/>
        <v>1</v>
      </c>
      <c r="O128" s="72" t="s">
        <v>207</v>
      </c>
      <c r="P128" s="47">
        <f t="shared" si="13"/>
        <v>53903.23</v>
      </c>
      <c r="Q128" s="47">
        <f t="shared" si="14"/>
        <v>62500</v>
      </c>
    </row>
    <row r="129" spans="1:17" ht="12" x14ac:dyDescent="0.2">
      <c r="A129" s="44"/>
      <c r="B129" s="44"/>
      <c r="C129" s="44" t="s">
        <v>143</v>
      </c>
      <c r="D129" s="47">
        <v>14506.8</v>
      </c>
      <c r="E129" s="48"/>
      <c r="F129" s="47">
        <v>14000</v>
      </c>
      <c r="G129" s="48"/>
      <c r="H129" s="47">
        <f t="shared" si="19"/>
        <v>506.8</v>
      </c>
      <c r="I129" s="48"/>
      <c r="J129" s="81">
        <f t="shared" si="20"/>
        <v>1.0362</v>
      </c>
      <c r="K129" s="44" t="s">
        <v>143</v>
      </c>
      <c r="L129" s="78" t="b">
        <f t="shared" si="8"/>
        <v>1</v>
      </c>
      <c r="O129" s="72" t="s">
        <v>209</v>
      </c>
      <c r="P129" s="47">
        <f t="shared" si="13"/>
        <v>14506.8</v>
      </c>
      <c r="Q129" s="47">
        <f t="shared" si="14"/>
        <v>14000</v>
      </c>
    </row>
    <row r="130" spans="1:17" ht="12" x14ac:dyDescent="0.2">
      <c r="A130" s="44"/>
      <c r="B130" s="44"/>
      <c r="C130" s="44" t="s">
        <v>144</v>
      </c>
      <c r="D130" s="47">
        <v>49026.74</v>
      </c>
      <c r="E130" s="48"/>
      <c r="F130" s="47">
        <v>27250</v>
      </c>
      <c r="G130" s="48"/>
      <c r="H130" s="47">
        <f t="shared" si="19"/>
        <v>21776.74</v>
      </c>
      <c r="I130" s="48"/>
      <c r="J130" s="81">
        <f t="shared" si="20"/>
        <v>1.79915</v>
      </c>
      <c r="K130" s="44" t="s">
        <v>144</v>
      </c>
      <c r="L130" s="78" t="b">
        <f t="shared" si="8"/>
        <v>1</v>
      </c>
      <c r="O130" s="72" t="s">
        <v>17</v>
      </c>
      <c r="P130" s="47">
        <f t="shared" si="13"/>
        <v>49026.74</v>
      </c>
      <c r="Q130" s="47">
        <f t="shared" si="14"/>
        <v>27250</v>
      </c>
    </row>
    <row r="131" spans="1:17" ht="12" x14ac:dyDescent="0.2">
      <c r="A131" s="44"/>
      <c r="B131" s="44"/>
      <c r="C131" s="44" t="s">
        <v>145</v>
      </c>
      <c r="D131" s="47">
        <v>0</v>
      </c>
      <c r="E131" s="48"/>
      <c r="F131" s="47">
        <v>60208.35</v>
      </c>
      <c r="G131" s="48"/>
      <c r="H131" s="47">
        <f t="shared" si="19"/>
        <v>-60208.35</v>
      </c>
      <c r="I131" s="48"/>
      <c r="J131" s="81">
        <f t="shared" si="20"/>
        <v>0</v>
      </c>
      <c r="K131" s="44" t="s">
        <v>145</v>
      </c>
      <c r="L131" s="78" t="b">
        <f t="shared" si="8"/>
        <v>1</v>
      </c>
      <c r="O131" s="72" t="s">
        <v>33</v>
      </c>
      <c r="P131" s="47">
        <f t="shared" si="13"/>
        <v>0</v>
      </c>
      <c r="Q131" s="47">
        <f t="shared" si="14"/>
        <v>60208.35</v>
      </c>
    </row>
    <row r="132" spans="1:17" ht="12" x14ac:dyDescent="0.2">
      <c r="A132" s="44"/>
      <c r="B132" s="44"/>
      <c r="C132" s="44" t="s">
        <v>146</v>
      </c>
      <c r="D132" s="47">
        <v>4300</v>
      </c>
      <c r="E132" s="48"/>
      <c r="F132" s="47">
        <v>13708.35</v>
      </c>
      <c r="G132" s="48"/>
      <c r="H132" s="47">
        <f t="shared" si="19"/>
        <v>-9408.35</v>
      </c>
      <c r="I132" s="48"/>
      <c r="J132" s="81">
        <f t="shared" si="20"/>
        <v>0.31368000000000001</v>
      </c>
      <c r="K132" s="44" t="s">
        <v>146</v>
      </c>
      <c r="L132" s="78" t="b">
        <f t="shared" si="8"/>
        <v>1</v>
      </c>
      <c r="O132" s="72" t="s">
        <v>213</v>
      </c>
      <c r="P132" s="47">
        <f t="shared" si="13"/>
        <v>4300</v>
      </c>
      <c r="Q132" s="47">
        <f t="shared" si="14"/>
        <v>13708.35</v>
      </c>
    </row>
    <row r="133" spans="1:17" ht="12" x14ac:dyDescent="0.2">
      <c r="A133" s="44"/>
      <c r="B133" s="44"/>
      <c r="C133" s="44" t="s">
        <v>571</v>
      </c>
      <c r="D133" s="47">
        <v>65692.81</v>
      </c>
      <c r="E133" s="48"/>
      <c r="F133" s="47">
        <v>91666.65</v>
      </c>
      <c r="G133" s="48"/>
      <c r="H133" s="47">
        <f t="shared" si="19"/>
        <v>-25973.84</v>
      </c>
      <c r="I133" s="48"/>
      <c r="J133" s="81">
        <f t="shared" si="20"/>
        <v>0.71665000000000001</v>
      </c>
      <c r="K133" s="44" t="s">
        <v>571</v>
      </c>
      <c r="L133" s="78" t="b">
        <f t="shared" si="8"/>
        <v>1</v>
      </c>
      <c r="O133" s="72" t="s">
        <v>215</v>
      </c>
      <c r="P133" s="47">
        <f t="shared" si="13"/>
        <v>65692.81</v>
      </c>
      <c r="Q133" s="47">
        <f t="shared" si="14"/>
        <v>91666.65</v>
      </c>
    </row>
    <row r="134" spans="1:17" ht="12" x14ac:dyDescent="0.2">
      <c r="A134" s="44"/>
      <c r="B134" s="44"/>
      <c r="C134" s="44" t="s">
        <v>572</v>
      </c>
      <c r="D134" s="47">
        <v>9963.94</v>
      </c>
      <c r="E134" s="48"/>
      <c r="F134" s="47">
        <v>11916.65</v>
      </c>
      <c r="G134" s="48"/>
      <c r="H134" s="47">
        <f t="shared" ref="H134:H136" si="21">ROUND((D134-F134),5)</f>
        <v>-1952.71</v>
      </c>
      <c r="I134" s="48"/>
      <c r="J134" s="81">
        <f t="shared" ref="J134:J136" si="22">ROUND(IF(F134=0, IF(D134=0, 0, 1), D134/F134),5)</f>
        <v>0.83613999999999999</v>
      </c>
      <c r="K134" s="44" t="s">
        <v>572</v>
      </c>
      <c r="L134" s="78" t="b">
        <f t="shared" ref="L134:L136" si="23">K134=C134</f>
        <v>1</v>
      </c>
      <c r="O134" s="72" t="s">
        <v>577</v>
      </c>
      <c r="P134" s="47">
        <f t="shared" ref="P134:P136" si="24">+D134</f>
        <v>9963.94</v>
      </c>
      <c r="Q134" s="47">
        <f t="shared" ref="Q134:Q136" si="25">+F134</f>
        <v>11916.65</v>
      </c>
    </row>
    <row r="135" spans="1:17" ht="12" x14ac:dyDescent="0.2">
      <c r="A135" s="44"/>
      <c r="B135" s="44"/>
      <c r="C135" s="44" t="s">
        <v>573</v>
      </c>
      <c r="D135" s="47">
        <v>3123.8</v>
      </c>
      <c r="E135" s="48"/>
      <c r="F135" s="47">
        <v>2291.65</v>
      </c>
      <c r="G135" s="48"/>
      <c r="H135" s="47">
        <f t="shared" si="21"/>
        <v>832.15</v>
      </c>
      <c r="I135" s="48"/>
      <c r="J135" s="81">
        <f t="shared" si="22"/>
        <v>1.3631200000000001</v>
      </c>
      <c r="K135" s="44" t="s">
        <v>573</v>
      </c>
      <c r="L135" s="78" t="b">
        <f t="shared" si="23"/>
        <v>1</v>
      </c>
      <c r="O135" s="72" t="s">
        <v>578</v>
      </c>
      <c r="P135" s="47">
        <f t="shared" si="24"/>
        <v>3123.8</v>
      </c>
      <c r="Q135" s="47">
        <f t="shared" si="25"/>
        <v>2291.65</v>
      </c>
    </row>
    <row r="136" spans="1:17" ht="12" x14ac:dyDescent="0.2">
      <c r="A136" s="44"/>
      <c r="B136" s="44"/>
      <c r="C136" s="44" t="s">
        <v>148</v>
      </c>
      <c r="D136" s="47">
        <v>4947.1400000000003</v>
      </c>
      <c r="E136" s="48"/>
      <c r="F136" s="47">
        <v>3958.35</v>
      </c>
      <c r="G136" s="48"/>
      <c r="H136" s="47">
        <f t="shared" si="21"/>
        <v>988.79</v>
      </c>
      <c r="I136" s="48"/>
      <c r="J136" s="81">
        <f t="shared" si="22"/>
        <v>1.2498</v>
      </c>
      <c r="K136" s="44" t="s">
        <v>148</v>
      </c>
      <c r="L136" s="78" t="b">
        <f t="shared" si="23"/>
        <v>1</v>
      </c>
      <c r="O136" s="72" t="s">
        <v>217</v>
      </c>
      <c r="P136" s="47">
        <f t="shared" si="24"/>
        <v>4947.1400000000003</v>
      </c>
      <c r="Q136" s="47">
        <f t="shared" si="25"/>
        <v>3958.35</v>
      </c>
    </row>
    <row r="137" spans="1:17" ht="12" x14ac:dyDescent="0.2">
      <c r="A137" s="44"/>
      <c r="B137" s="44"/>
      <c r="C137" s="44" t="s">
        <v>149</v>
      </c>
      <c r="D137" s="47">
        <v>624.77</v>
      </c>
      <c r="E137" s="48"/>
      <c r="F137" s="47">
        <v>8100</v>
      </c>
      <c r="G137" s="48"/>
      <c r="H137" s="47">
        <f t="shared" si="19"/>
        <v>-7475.23</v>
      </c>
      <c r="I137" s="48"/>
      <c r="J137" s="81">
        <f t="shared" si="20"/>
        <v>7.7130000000000004E-2</v>
      </c>
      <c r="K137" s="44" t="s">
        <v>149</v>
      </c>
      <c r="L137" s="78" t="b">
        <f t="shared" ref="L137:L197" si="26">K137=C137</f>
        <v>1</v>
      </c>
      <c r="O137" s="72" t="s">
        <v>219</v>
      </c>
      <c r="P137" s="47">
        <f t="shared" si="13"/>
        <v>624.77</v>
      </c>
      <c r="Q137" s="47">
        <f t="shared" si="14"/>
        <v>8100</v>
      </c>
    </row>
    <row r="138" spans="1:17" ht="12" x14ac:dyDescent="0.2">
      <c r="A138" s="44"/>
      <c r="B138" s="44"/>
      <c r="C138" s="44" t="s">
        <v>150</v>
      </c>
      <c r="D138" s="47">
        <v>0</v>
      </c>
      <c r="E138" s="48"/>
      <c r="F138" s="47">
        <v>50000</v>
      </c>
      <c r="G138" s="48"/>
      <c r="H138" s="47">
        <f t="shared" si="19"/>
        <v>-50000</v>
      </c>
      <c r="I138" s="48"/>
      <c r="J138" s="81">
        <f t="shared" si="20"/>
        <v>0</v>
      </c>
      <c r="K138" s="44" t="s">
        <v>150</v>
      </c>
      <c r="L138" s="78" t="b">
        <f t="shared" si="26"/>
        <v>1</v>
      </c>
      <c r="O138" s="72" t="s">
        <v>220</v>
      </c>
      <c r="P138" s="47">
        <f t="shared" si="13"/>
        <v>0</v>
      </c>
      <c r="Q138" s="47">
        <f t="shared" si="14"/>
        <v>50000</v>
      </c>
    </row>
    <row r="139" spans="1:17" ht="12.75" thickBot="1" x14ac:dyDescent="0.25">
      <c r="A139" s="44"/>
      <c r="B139" s="44"/>
      <c r="C139" s="44" t="s">
        <v>151</v>
      </c>
      <c r="D139" s="49">
        <v>0</v>
      </c>
      <c r="E139" s="48"/>
      <c r="F139" s="49">
        <v>12500</v>
      </c>
      <c r="G139" s="48"/>
      <c r="H139" s="47">
        <f t="shared" si="19"/>
        <v>-12500</v>
      </c>
      <c r="I139" s="48"/>
      <c r="J139" s="81">
        <f t="shared" si="20"/>
        <v>0</v>
      </c>
      <c r="K139" s="44" t="s">
        <v>151</v>
      </c>
      <c r="L139" s="78" t="b">
        <f t="shared" si="26"/>
        <v>1</v>
      </c>
      <c r="O139" s="72" t="s">
        <v>221</v>
      </c>
      <c r="P139" s="47">
        <f t="shared" si="13"/>
        <v>0</v>
      </c>
      <c r="Q139" s="47">
        <f t="shared" si="14"/>
        <v>12500</v>
      </c>
    </row>
    <row r="140" spans="1:17" ht="12.75" thickBot="1" x14ac:dyDescent="0.25">
      <c r="A140" s="44"/>
      <c r="B140" s="44"/>
      <c r="C140" s="44" t="s">
        <v>152</v>
      </c>
      <c r="D140" s="49">
        <v>0</v>
      </c>
      <c r="E140" s="49"/>
      <c r="F140" s="49"/>
      <c r="G140" s="48"/>
      <c r="H140" s="49"/>
      <c r="I140" s="48"/>
      <c r="J140" s="82"/>
      <c r="K140" s="44" t="s">
        <v>152</v>
      </c>
      <c r="L140" s="78" t="b">
        <f t="shared" si="26"/>
        <v>1</v>
      </c>
      <c r="O140" s="72" t="s">
        <v>94</v>
      </c>
      <c r="P140" s="47">
        <f t="shared" si="13"/>
        <v>0</v>
      </c>
      <c r="Q140" s="47">
        <f t="shared" si="14"/>
        <v>0</v>
      </c>
    </row>
    <row r="141" spans="1:17" ht="12" x14ac:dyDescent="0.2">
      <c r="A141" s="44"/>
      <c r="B141" s="44" t="s">
        <v>153</v>
      </c>
      <c r="C141" s="44"/>
      <c r="D141" s="47">
        <f>ROUND(SUM(D123:D140),5)</f>
        <v>271042.33</v>
      </c>
      <c r="E141" s="47"/>
      <c r="F141" s="47">
        <f>ROUND(SUM(F123:F140),5)</f>
        <v>447600</v>
      </c>
      <c r="G141" s="48"/>
      <c r="H141" s="47">
        <f>ROUND((D141-F141),5)</f>
        <v>-176557.67</v>
      </c>
      <c r="I141" s="48"/>
      <c r="J141" s="81">
        <f>ROUND(IF(F141=0, IF(D141=0, 0, 1), D141/F141),5)</f>
        <v>0.60555000000000003</v>
      </c>
      <c r="K141" s="44"/>
      <c r="L141" s="78" t="b">
        <f t="shared" si="26"/>
        <v>1</v>
      </c>
      <c r="O141" s="72"/>
      <c r="P141" s="47">
        <f t="shared" si="13"/>
        <v>271042.33</v>
      </c>
      <c r="Q141" s="47">
        <f t="shared" si="14"/>
        <v>447600</v>
      </c>
    </row>
    <row r="142" spans="1:17" ht="12" x14ac:dyDescent="0.2">
      <c r="A142" s="44"/>
      <c r="B142" s="44" t="s">
        <v>154</v>
      </c>
      <c r="C142" s="44"/>
      <c r="D142" s="47"/>
      <c r="E142" s="47"/>
      <c r="F142" s="47"/>
      <c r="G142" s="48"/>
      <c r="H142" s="47"/>
      <c r="I142" s="48"/>
      <c r="J142" s="81"/>
      <c r="K142" s="44"/>
      <c r="L142" s="78" t="b">
        <f t="shared" si="26"/>
        <v>1</v>
      </c>
      <c r="O142" s="72"/>
      <c r="P142" s="47">
        <f t="shared" si="13"/>
        <v>0</v>
      </c>
      <c r="Q142" s="47">
        <f t="shared" si="14"/>
        <v>0</v>
      </c>
    </row>
    <row r="143" spans="1:17" ht="12" x14ac:dyDescent="0.2">
      <c r="A143" s="44"/>
      <c r="B143" s="44"/>
      <c r="C143" s="44" t="s">
        <v>155</v>
      </c>
      <c r="D143" s="47">
        <v>638474.19999999995</v>
      </c>
      <c r="E143" s="48"/>
      <c r="F143" s="47">
        <v>717624.1</v>
      </c>
      <c r="G143" s="48"/>
      <c r="H143" s="47">
        <f>ROUND((D143-F143),5)</f>
        <v>-79149.899999999994</v>
      </c>
      <c r="I143" s="48"/>
      <c r="J143" s="81">
        <f>ROUND(IF(F143=0, IF(D143=0, 0, 1), D143/F143),5)</f>
        <v>0.88971</v>
      </c>
      <c r="K143" s="44" t="s">
        <v>155</v>
      </c>
      <c r="L143" s="78" t="b">
        <f t="shared" si="26"/>
        <v>1</v>
      </c>
      <c r="O143" s="72" t="s">
        <v>222</v>
      </c>
      <c r="P143" s="47">
        <f t="shared" si="13"/>
        <v>638474.19999999995</v>
      </c>
      <c r="Q143" s="47">
        <f t="shared" si="14"/>
        <v>717624.1</v>
      </c>
    </row>
    <row r="144" spans="1:17" ht="12" x14ac:dyDescent="0.2">
      <c r="A144" s="44"/>
      <c r="B144" s="44"/>
      <c r="C144" s="44" t="s">
        <v>156</v>
      </c>
      <c r="D144" s="47">
        <v>0</v>
      </c>
      <c r="E144" s="48"/>
      <c r="F144" s="47">
        <v>103250.65</v>
      </c>
      <c r="G144" s="48"/>
      <c r="H144" s="47">
        <f>ROUND((D144-F144),5)</f>
        <v>-103250.65</v>
      </c>
      <c r="I144" s="48"/>
      <c r="J144" s="81">
        <f>ROUND(IF(F144=0, IF(D144=0, 0, 1), D144/F144),5)</f>
        <v>0</v>
      </c>
      <c r="K144" s="44" t="s">
        <v>156</v>
      </c>
      <c r="L144" s="78" t="b">
        <f t="shared" si="26"/>
        <v>1</v>
      </c>
      <c r="O144" s="72" t="s">
        <v>224</v>
      </c>
      <c r="P144" s="47">
        <f t="shared" si="13"/>
        <v>0</v>
      </c>
      <c r="Q144" s="47">
        <f t="shared" si="14"/>
        <v>103250.65</v>
      </c>
    </row>
    <row r="145" spans="1:17" ht="12.75" thickBot="1" x14ac:dyDescent="0.25">
      <c r="A145" s="44"/>
      <c r="B145" s="44"/>
      <c r="C145" s="44" t="s">
        <v>157</v>
      </c>
      <c r="D145" s="49">
        <v>2464.7600000000002</v>
      </c>
      <c r="E145" s="48"/>
      <c r="F145" s="49">
        <v>9385.4</v>
      </c>
      <c r="G145" s="48"/>
      <c r="H145" s="47">
        <f>ROUND((D145-F145),5)</f>
        <v>-6920.64</v>
      </c>
      <c r="I145" s="48"/>
      <c r="J145" s="81">
        <f>ROUND(IF(F145=0, IF(D145=0, 0, 1), D145/F145),5)</f>
        <v>0.26262000000000002</v>
      </c>
      <c r="K145" s="44" t="s">
        <v>157</v>
      </c>
      <c r="L145" s="78" t="b">
        <f t="shared" si="26"/>
        <v>1</v>
      </c>
      <c r="O145" s="72" t="s">
        <v>34</v>
      </c>
      <c r="P145" s="47">
        <f t="shared" si="13"/>
        <v>2464.7600000000002</v>
      </c>
      <c r="Q145" s="47">
        <f t="shared" si="14"/>
        <v>9385.4</v>
      </c>
    </row>
    <row r="146" spans="1:17" ht="12.75" thickBot="1" x14ac:dyDescent="0.25">
      <c r="A146" s="44"/>
      <c r="B146" s="44"/>
      <c r="C146" s="44" t="s">
        <v>158</v>
      </c>
      <c r="D146" s="49">
        <v>0</v>
      </c>
      <c r="E146" s="49"/>
      <c r="F146" s="49"/>
      <c r="G146" s="48"/>
      <c r="H146" s="49"/>
      <c r="I146" s="48"/>
      <c r="J146" s="82"/>
      <c r="K146" s="44" t="s">
        <v>158</v>
      </c>
      <c r="L146" s="78" t="b">
        <f t="shared" si="26"/>
        <v>1</v>
      </c>
      <c r="O146" s="72" t="s">
        <v>227</v>
      </c>
      <c r="P146" s="47">
        <f t="shared" si="13"/>
        <v>0</v>
      </c>
      <c r="Q146" s="47">
        <f t="shared" si="14"/>
        <v>0</v>
      </c>
    </row>
    <row r="147" spans="1:17" ht="12" x14ac:dyDescent="0.2">
      <c r="A147" s="44"/>
      <c r="B147" s="44" t="s">
        <v>159</v>
      </c>
      <c r="C147" s="44"/>
      <c r="D147" s="47">
        <f>ROUND(SUM(D142:D146),5)</f>
        <v>640938.96</v>
      </c>
      <c r="E147" s="47"/>
      <c r="F147" s="47">
        <f>ROUND(SUM(F142:F146),5)</f>
        <v>830260.15</v>
      </c>
      <c r="G147" s="48"/>
      <c r="H147" s="47">
        <f>ROUND((D147-F147),5)</f>
        <v>-189321.19</v>
      </c>
      <c r="I147" s="48"/>
      <c r="J147" s="81">
        <f>ROUND(IF(F147=0, IF(D147=0, 0, 1), D147/F147),5)</f>
        <v>0.77197000000000005</v>
      </c>
      <c r="K147" s="44"/>
      <c r="L147" s="78" t="b">
        <f t="shared" si="26"/>
        <v>1</v>
      </c>
      <c r="O147" s="72"/>
      <c r="P147" s="47">
        <f t="shared" si="13"/>
        <v>640938.96</v>
      </c>
      <c r="Q147" s="47">
        <f t="shared" si="14"/>
        <v>830260.15</v>
      </c>
    </row>
    <row r="148" spans="1:17" ht="12" x14ac:dyDescent="0.2">
      <c r="A148" s="44"/>
      <c r="B148" s="44" t="s">
        <v>297</v>
      </c>
      <c r="C148" s="44"/>
      <c r="D148" s="47"/>
      <c r="E148" s="47"/>
      <c r="F148" s="47"/>
      <c r="G148" s="48"/>
      <c r="H148" s="47"/>
      <c r="I148" s="48"/>
      <c r="J148" s="81"/>
      <c r="K148" s="44"/>
      <c r="L148" s="78" t="b">
        <f t="shared" si="26"/>
        <v>1</v>
      </c>
      <c r="O148" s="72"/>
      <c r="P148" s="47">
        <f t="shared" si="13"/>
        <v>0</v>
      </c>
      <c r="Q148" s="47">
        <f t="shared" si="14"/>
        <v>0</v>
      </c>
    </row>
    <row r="149" spans="1:17" ht="12" x14ac:dyDescent="0.2">
      <c r="A149" s="44"/>
      <c r="B149" s="44"/>
      <c r="C149" s="44" t="s">
        <v>638</v>
      </c>
      <c r="D149" s="47">
        <v>150</v>
      </c>
      <c r="E149" s="48"/>
      <c r="F149" s="47"/>
      <c r="G149" s="48"/>
      <c r="H149" s="47">
        <f>ROUND((D149-F149),5)</f>
        <v>150</v>
      </c>
      <c r="I149" s="48"/>
      <c r="J149" s="81">
        <f>ROUND(IF(F149=0, IF(D149=0, 0, 1), D149/F149),5)</f>
        <v>1</v>
      </c>
      <c r="K149" s="44" t="s">
        <v>638</v>
      </c>
      <c r="L149" s="78" t="b">
        <f>K149=C149</f>
        <v>1</v>
      </c>
      <c r="O149" s="72" t="s">
        <v>639</v>
      </c>
      <c r="P149" s="47">
        <f t="shared" si="13"/>
        <v>150</v>
      </c>
      <c r="Q149" s="47">
        <f t="shared" si="14"/>
        <v>0</v>
      </c>
    </row>
    <row r="150" spans="1:17" ht="12" x14ac:dyDescent="0.2">
      <c r="A150" s="44"/>
      <c r="B150" s="44"/>
      <c r="C150" s="44" t="s">
        <v>298</v>
      </c>
      <c r="D150" s="47">
        <v>2902.65</v>
      </c>
      <c r="E150" s="48"/>
      <c r="F150" s="47">
        <v>1950</v>
      </c>
      <c r="G150" s="48"/>
      <c r="H150" s="47">
        <f>ROUND((D150-F150),5)</f>
        <v>952.65</v>
      </c>
      <c r="I150" s="48"/>
      <c r="J150" s="81">
        <f>ROUND(IF(F150=0, IF(D150=0, 0, 1), D150/F150),5)</f>
        <v>1.48854</v>
      </c>
      <c r="K150" s="44" t="s">
        <v>298</v>
      </c>
      <c r="L150" s="78" t="b">
        <f t="shared" si="26"/>
        <v>1</v>
      </c>
      <c r="O150" s="72" t="s">
        <v>383</v>
      </c>
      <c r="P150" s="47">
        <f t="shared" ref="P150:P213" si="27">+D150</f>
        <v>2902.65</v>
      </c>
      <c r="Q150" s="47">
        <f t="shared" ref="Q150:Q213" si="28">+F150</f>
        <v>1950</v>
      </c>
    </row>
    <row r="151" spans="1:17" ht="12" x14ac:dyDescent="0.2">
      <c r="A151" s="44"/>
      <c r="B151" s="44"/>
      <c r="C151" s="44" t="s">
        <v>618</v>
      </c>
      <c r="D151" s="47">
        <v>1793.52</v>
      </c>
      <c r="E151" s="48"/>
      <c r="F151" s="47">
        <v>1000</v>
      </c>
      <c r="G151" s="48"/>
      <c r="H151" s="47"/>
      <c r="I151" s="48"/>
      <c r="J151" s="81"/>
      <c r="K151" s="44" t="s">
        <v>618</v>
      </c>
      <c r="L151" s="78" t="b">
        <f t="shared" si="26"/>
        <v>1</v>
      </c>
      <c r="O151" s="72" t="s">
        <v>619</v>
      </c>
      <c r="P151" s="47">
        <f t="shared" si="27"/>
        <v>1793.52</v>
      </c>
      <c r="Q151" s="47">
        <f t="shared" si="28"/>
        <v>1000</v>
      </c>
    </row>
    <row r="152" spans="1:17" ht="12" x14ac:dyDescent="0.2">
      <c r="A152" s="44"/>
      <c r="B152" s="44"/>
      <c r="C152" s="44" t="s">
        <v>299</v>
      </c>
      <c r="D152" s="47">
        <v>0</v>
      </c>
      <c r="E152" s="48"/>
      <c r="F152" s="47">
        <v>125</v>
      </c>
      <c r="G152" s="48"/>
      <c r="H152" s="47">
        <f t="shared" ref="H152:H159" si="29">ROUND((D152-F152),5)</f>
        <v>-125</v>
      </c>
      <c r="I152" s="48"/>
      <c r="J152" s="81">
        <f t="shared" ref="J152:J159" si="30">ROUND(IF(F152=0, IF(D152=0, 0, 1), D152/F152),5)</f>
        <v>0</v>
      </c>
      <c r="K152" s="44" t="s">
        <v>299</v>
      </c>
      <c r="L152" s="78" t="b">
        <f t="shared" si="26"/>
        <v>1</v>
      </c>
      <c r="O152" s="72" t="s">
        <v>384</v>
      </c>
      <c r="P152" s="47">
        <f t="shared" si="27"/>
        <v>0</v>
      </c>
      <c r="Q152" s="47">
        <f t="shared" si="28"/>
        <v>125</v>
      </c>
    </row>
    <row r="153" spans="1:17" ht="12" x14ac:dyDescent="0.2">
      <c r="A153" s="44"/>
      <c r="B153" s="44"/>
      <c r="C153" s="44" t="s">
        <v>300</v>
      </c>
      <c r="D153" s="47">
        <v>1661</v>
      </c>
      <c r="E153" s="48"/>
      <c r="F153" s="47">
        <v>625</v>
      </c>
      <c r="G153" s="48"/>
      <c r="H153" s="47">
        <f t="shared" si="29"/>
        <v>1036</v>
      </c>
      <c r="I153" s="48"/>
      <c r="J153" s="81">
        <f t="shared" si="30"/>
        <v>2.6576</v>
      </c>
      <c r="K153" s="44" t="s">
        <v>300</v>
      </c>
      <c r="L153" s="78" t="b">
        <f t="shared" si="26"/>
        <v>1</v>
      </c>
      <c r="O153" s="72" t="s">
        <v>385</v>
      </c>
      <c r="P153" s="47">
        <f t="shared" si="27"/>
        <v>1661</v>
      </c>
      <c r="Q153" s="47">
        <f t="shared" si="28"/>
        <v>625</v>
      </c>
    </row>
    <row r="154" spans="1:17" ht="12" x14ac:dyDescent="0.2">
      <c r="A154" s="44"/>
      <c r="B154" s="44"/>
      <c r="C154" s="44" t="s">
        <v>301</v>
      </c>
      <c r="D154" s="47">
        <v>1201.05</v>
      </c>
      <c r="E154" s="48"/>
      <c r="F154" s="47">
        <v>950</v>
      </c>
      <c r="G154" s="48"/>
      <c r="H154" s="47">
        <f t="shared" si="29"/>
        <v>251.05</v>
      </c>
      <c r="I154" s="48"/>
      <c r="J154" s="81">
        <f t="shared" si="30"/>
        <v>1.2642599999999999</v>
      </c>
      <c r="K154" s="44" t="s">
        <v>301</v>
      </c>
      <c r="L154" s="78" t="b">
        <f t="shared" si="26"/>
        <v>1</v>
      </c>
      <c r="O154" s="72" t="s">
        <v>386</v>
      </c>
      <c r="P154" s="47">
        <f t="shared" si="27"/>
        <v>1201.05</v>
      </c>
      <c r="Q154" s="47">
        <f t="shared" si="28"/>
        <v>950</v>
      </c>
    </row>
    <row r="155" spans="1:17" ht="12" x14ac:dyDescent="0.2">
      <c r="A155" s="44"/>
      <c r="B155" s="44"/>
      <c r="C155" s="44" t="s">
        <v>302</v>
      </c>
      <c r="D155" s="47">
        <v>224.61</v>
      </c>
      <c r="E155" s="48"/>
      <c r="F155" s="47">
        <v>625</v>
      </c>
      <c r="G155" s="48"/>
      <c r="H155" s="47">
        <f t="shared" si="29"/>
        <v>-400.39</v>
      </c>
      <c r="I155" s="48"/>
      <c r="J155" s="81">
        <f t="shared" si="30"/>
        <v>0.35937999999999998</v>
      </c>
      <c r="K155" s="44" t="s">
        <v>302</v>
      </c>
      <c r="L155" s="78" t="b">
        <f t="shared" si="26"/>
        <v>1</v>
      </c>
      <c r="O155" s="72" t="s">
        <v>387</v>
      </c>
      <c r="P155" s="47">
        <f t="shared" si="27"/>
        <v>224.61</v>
      </c>
      <c r="Q155" s="47">
        <f t="shared" si="28"/>
        <v>625</v>
      </c>
    </row>
    <row r="156" spans="1:17" ht="12" x14ac:dyDescent="0.2">
      <c r="A156" s="44"/>
      <c r="B156" s="44"/>
      <c r="C156" s="44" t="s">
        <v>303</v>
      </c>
      <c r="D156" s="47">
        <v>2573.0700000000002</v>
      </c>
      <c r="E156" s="48"/>
      <c r="F156" s="47">
        <v>2475</v>
      </c>
      <c r="G156" s="48"/>
      <c r="H156" s="47">
        <f t="shared" si="29"/>
        <v>98.07</v>
      </c>
      <c r="I156" s="48"/>
      <c r="J156" s="81">
        <f t="shared" si="30"/>
        <v>1.03962</v>
      </c>
      <c r="K156" s="44" t="s">
        <v>303</v>
      </c>
      <c r="L156" s="78" t="b">
        <f t="shared" si="26"/>
        <v>1</v>
      </c>
      <c r="O156" s="72" t="s">
        <v>388</v>
      </c>
      <c r="P156" s="47">
        <f t="shared" si="27"/>
        <v>2573.0700000000002</v>
      </c>
      <c r="Q156" s="47">
        <f t="shared" si="28"/>
        <v>2475</v>
      </c>
    </row>
    <row r="157" spans="1:17" ht="12" x14ac:dyDescent="0.2">
      <c r="A157" s="44"/>
      <c r="B157" s="44"/>
      <c r="C157" s="44" t="s">
        <v>304</v>
      </c>
      <c r="D157" s="47">
        <v>0</v>
      </c>
      <c r="E157" s="47"/>
      <c r="F157" s="47">
        <v>0</v>
      </c>
      <c r="G157" s="48"/>
      <c r="H157" s="47">
        <f t="shared" si="29"/>
        <v>0</v>
      </c>
      <c r="I157" s="48"/>
      <c r="J157" s="81">
        <f t="shared" si="30"/>
        <v>0</v>
      </c>
      <c r="K157" s="44" t="s">
        <v>304</v>
      </c>
      <c r="L157" s="78" t="b">
        <f t="shared" si="26"/>
        <v>1</v>
      </c>
      <c r="O157" s="72" t="s">
        <v>389</v>
      </c>
      <c r="P157" s="47">
        <f t="shared" si="27"/>
        <v>0</v>
      </c>
      <c r="Q157" s="47">
        <f t="shared" si="28"/>
        <v>0</v>
      </c>
    </row>
    <row r="158" spans="1:17" ht="12" x14ac:dyDescent="0.2">
      <c r="A158" s="44"/>
      <c r="B158" s="44"/>
      <c r="C158" s="44" t="s">
        <v>305</v>
      </c>
      <c r="D158" s="47">
        <v>34.28</v>
      </c>
      <c r="E158" s="48"/>
      <c r="F158" s="47">
        <v>250</v>
      </c>
      <c r="G158" s="48"/>
      <c r="H158" s="47">
        <f t="shared" si="29"/>
        <v>-215.72</v>
      </c>
      <c r="I158" s="48"/>
      <c r="J158" s="81">
        <f t="shared" si="30"/>
        <v>0.13711999999999999</v>
      </c>
      <c r="K158" s="44" t="s">
        <v>305</v>
      </c>
      <c r="L158" s="78" t="b">
        <f t="shared" si="26"/>
        <v>1</v>
      </c>
      <c r="O158" s="72" t="s">
        <v>390</v>
      </c>
      <c r="P158" s="47">
        <f t="shared" si="27"/>
        <v>34.28</v>
      </c>
      <c r="Q158" s="47">
        <f t="shared" si="28"/>
        <v>250</v>
      </c>
    </row>
    <row r="159" spans="1:17" ht="12" x14ac:dyDescent="0.2">
      <c r="A159" s="44"/>
      <c r="B159" s="44"/>
      <c r="C159" s="44" t="s">
        <v>306</v>
      </c>
      <c r="D159" s="47">
        <v>6001.9</v>
      </c>
      <c r="E159" s="48"/>
      <c r="F159" s="47">
        <v>3825</v>
      </c>
      <c r="G159" s="48"/>
      <c r="H159" s="47">
        <f t="shared" si="29"/>
        <v>2176.9</v>
      </c>
      <c r="I159" s="48"/>
      <c r="J159" s="81">
        <f t="shared" si="30"/>
        <v>1.5691200000000001</v>
      </c>
      <c r="K159" s="44" t="s">
        <v>306</v>
      </c>
      <c r="L159" s="78" t="b">
        <f t="shared" si="26"/>
        <v>1</v>
      </c>
      <c r="O159" s="72" t="s">
        <v>391</v>
      </c>
      <c r="P159" s="47">
        <f t="shared" si="27"/>
        <v>6001.9</v>
      </c>
      <c r="Q159" s="47">
        <f t="shared" si="28"/>
        <v>3825</v>
      </c>
    </row>
    <row r="160" spans="1:17" ht="12" x14ac:dyDescent="0.2">
      <c r="A160" s="44"/>
      <c r="B160" s="44"/>
      <c r="C160" s="44" t="s">
        <v>307</v>
      </c>
      <c r="D160" s="47">
        <v>41475.54</v>
      </c>
      <c r="E160" s="48"/>
      <c r="F160" s="47">
        <v>40000</v>
      </c>
      <c r="G160" s="48"/>
      <c r="H160" s="47"/>
      <c r="I160" s="48"/>
      <c r="J160" s="81"/>
      <c r="K160" s="44" t="s">
        <v>307</v>
      </c>
      <c r="L160" s="78" t="b">
        <f t="shared" si="26"/>
        <v>1</v>
      </c>
      <c r="O160" s="72" t="s">
        <v>392</v>
      </c>
      <c r="P160" s="47">
        <f t="shared" si="27"/>
        <v>41475.54</v>
      </c>
      <c r="Q160" s="47">
        <f t="shared" si="28"/>
        <v>40000</v>
      </c>
    </row>
    <row r="161" spans="1:17" ht="12" x14ac:dyDescent="0.2">
      <c r="A161" s="44"/>
      <c r="B161" s="44"/>
      <c r="C161" s="44" t="s">
        <v>308</v>
      </c>
      <c r="D161" s="47">
        <v>7981.9</v>
      </c>
      <c r="E161" s="48"/>
      <c r="F161" s="47">
        <v>6400</v>
      </c>
      <c r="G161" s="48"/>
      <c r="H161" s="47"/>
      <c r="I161" s="48"/>
      <c r="J161" s="81"/>
      <c r="K161" s="44" t="s">
        <v>308</v>
      </c>
      <c r="L161" s="78" t="b">
        <f t="shared" si="26"/>
        <v>1</v>
      </c>
      <c r="O161" s="72" t="s">
        <v>393</v>
      </c>
      <c r="P161" s="47">
        <f t="shared" si="27"/>
        <v>7981.9</v>
      </c>
      <c r="Q161" s="47">
        <f t="shared" si="28"/>
        <v>6400</v>
      </c>
    </row>
    <row r="162" spans="1:17" ht="12" x14ac:dyDescent="0.2">
      <c r="A162" s="44"/>
      <c r="B162" s="44"/>
      <c r="C162" s="44" t="s">
        <v>309</v>
      </c>
      <c r="D162" s="47">
        <v>377.26</v>
      </c>
      <c r="E162" s="48"/>
      <c r="F162" s="47">
        <v>1125</v>
      </c>
      <c r="G162" s="48"/>
      <c r="H162" s="47"/>
      <c r="I162" s="48"/>
      <c r="J162" s="81"/>
      <c r="K162" s="44" t="s">
        <v>309</v>
      </c>
      <c r="L162" s="78" t="b">
        <f t="shared" si="26"/>
        <v>1</v>
      </c>
      <c r="O162" s="72" t="s">
        <v>394</v>
      </c>
      <c r="P162" s="47">
        <f t="shared" si="27"/>
        <v>377.26</v>
      </c>
      <c r="Q162" s="47">
        <f t="shared" si="28"/>
        <v>1125</v>
      </c>
    </row>
    <row r="163" spans="1:17" ht="12" x14ac:dyDescent="0.2">
      <c r="A163" s="44"/>
      <c r="B163" s="44"/>
      <c r="C163" s="44" t="s">
        <v>310</v>
      </c>
      <c r="D163" s="47">
        <v>69.41</v>
      </c>
      <c r="E163" s="48"/>
      <c r="F163" s="47"/>
      <c r="G163" s="48"/>
      <c r="H163" s="47">
        <f>ROUND((D163-F163),5)</f>
        <v>69.41</v>
      </c>
      <c r="I163" s="48"/>
      <c r="J163" s="81">
        <f>ROUND(IF(F163=0, IF(D163=0, 0, 1), D163/F163),5)</f>
        <v>1</v>
      </c>
      <c r="K163" s="44" t="s">
        <v>310</v>
      </c>
      <c r="L163" s="78" t="b">
        <f t="shared" si="26"/>
        <v>1</v>
      </c>
      <c r="O163" s="72" t="s">
        <v>395</v>
      </c>
      <c r="P163" s="47">
        <f t="shared" si="27"/>
        <v>69.41</v>
      </c>
      <c r="Q163" s="47">
        <f t="shared" si="28"/>
        <v>0</v>
      </c>
    </row>
    <row r="164" spans="1:17" ht="12" x14ac:dyDescent="0.2">
      <c r="A164" s="44"/>
      <c r="B164" s="44"/>
      <c r="C164" s="44" t="s">
        <v>311</v>
      </c>
      <c r="D164" s="47">
        <v>66.67</v>
      </c>
      <c r="E164" s="48"/>
      <c r="F164" s="47"/>
      <c r="G164" s="48"/>
      <c r="H164" s="47">
        <f>ROUND((D164-F164),5)</f>
        <v>66.67</v>
      </c>
      <c r="I164" s="48"/>
      <c r="J164" s="81">
        <f>ROUND(IF(F164=0, IF(D164=0, 0, 1), D164/F164),5)</f>
        <v>1</v>
      </c>
      <c r="K164" s="44" t="s">
        <v>311</v>
      </c>
      <c r="L164" s="78" t="b">
        <f t="shared" si="26"/>
        <v>1</v>
      </c>
      <c r="O164" s="72" t="s">
        <v>396</v>
      </c>
      <c r="P164" s="47">
        <f t="shared" si="27"/>
        <v>66.67</v>
      </c>
      <c r="Q164" s="47">
        <f t="shared" si="28"/>
        <v>0</v>
      </c>
    </row>
    <row r="165" spans="1:17" ht="12" x14ac:dyDescent="0.2">
      <c r="A165" s="44"/>
      <c r="B165" s="44"/>
      <c r="C165" s="44" t="s">
        <v>312</v>
      </c>
      <c r="D165" s="47">
        <v>47.54</v>
      </c>
      <c r="E165" s="48"/>
      <c r="F165" s="47">
        <v>1040</v>
      </c>
      <c r="G165" s="48"/>
      <c r="H165" s="47">
        <f>ROUND((D165-F165),5)</f>
        <v>-992.46</v>
      </c>
      <c r="I165" s="48"/>
      <c r="J165" s="81">
        <f>ROUND(IF(F165=0, IF(D165=0, 0, 1), D165/F165),5)</f>
        <v>4.5710000000000001E-2</v>
      </c>
      <c r="K165" s="44" t="s">
        <v>312</v>
      </c>
      <c r="L165" s="78" t="b">
        <f t="shared" si="26"/>
        <v>1</v>
      </c>
      <c r="O165" s="72" t="s">
        <v>397</v>
      </c>
      <c r="P165" s="47">
        <f t="shared" si="27"/>
        <v>47.54</v>
      </c>
      <c r="Q165" s="47">
        <f t="shared" si="28"/>
        <v>1040</v>
      </c>
    </row>
    <row r="166" spans="1:17" ht="12.75" thickBot="1" x14ac:dyDescent="0.25">
      <c r="A166" s="44"/>
      <c r="B166" s="44"/>
      <c r="C166" s="44" t="s">
        <v>313</v>
      </c>
      <c r="D166" s="49">
        <v>21.3</v>
      </c>
      <c r="E166" s="48"/>
      <c r="F166" s="49"/>
      <c r="G166" s="48"/>
      <c r="H166" s="47">
        <f>ROUND((D166-F166),5)</f>
        <v>21.3</v>
      </c>
      <c r="I166" s="48"/>
      <c r="J166" s="81">
        <f>ROUND(IF(F166=0, IF(D166=0, 0, 1), D166/F166),5)</f>
        <v>1</v>
      </c>
      <c r="K166" s="44" t="s">
        <v>313</v>
      </c>
      <c r="L166" s="78" t="b">
        <f t="shared" si="26"/>
        <v>1</v>
      </c>
      <c r="O166" s="72" t="s">
        <v>398</v>
      </c>
      <c r="P166" s="47">
        <f t="shared" si="27"/>
        <v>21.3</v>
      </c>
      <c r="Q166" s="47">
        <f t="shared" si="28"/>
        <v>0</v>
      </c>
    </row>
    <row r="167" spans="1:17" ht="12.75" thickBot="1" x14ac:dyDescent="0.25">
      <c r="A167" s="44"/>
      <c r="B167" s="44"/>
      <c r="C167" s="44" t="s">
        <v>314</v>
      </c>
      <c r="D167" s="49">
        <v>0</v>
      </c>
      <c r="E167" s="49"/>
      <c r="F167" s="49">
        <v>0</v>
      </c>
      <c r="G167" s="48"/>
      <c r="H167" s="47">
        <f>ROUND((D167-F167),5)</f>
        <v>0</v>
      </c>
      <c r="I167" s="48"/>
      <c r="J167" s="81">
        <f>ROUND(IF(F167=0, IF(D167=0, 0, 1), D167/F167),5)</f>
        <v>0</v>
      </c>
      <c r="K167" s="44" t="s">
        <v>314</v>
      </c>
      <c r="L167" s="78" t="b">
        <f t="shared" si="26"/>
        <v>1</v>
      </c>
      <c r="O167" s="72" t="s">
        <v>399</v>
      </c>
      <c r="P167" s="47">
        <f t="shared" si="27"/>
        <v>0</v>
      </c>
      <c r="Q167" s="47">
        <f t="shared" si="28"/>
        <v>0</v>
      </c>
    </row>
    <row r="168" spans="1:17" ht="12" x14ac:dyDescent="0.2">
      <c r="A168" s="44"/>
      <c r="B168" s="44"/>
      <c r="C168" s="44" t="s">
        <v>602</v>
      </c>
      <c r="D168" s="47">
        <v>0</v>
      </c>
      <c r="E168" s="47"/>
      <c r="F168" s="47"/>
      <c r="G168" s="48"/>
      <c r="H168" s="47"/>
      <c r="I168" s="48"/>
      <c r="J168" s="81"/>
      <c r="K168" s="44" t="s">
        <v>602</v>
      </c>
      <c r="L168" s="78" t="b">
        <f t="shared" si="26"/>
        <v>1</v>
      </c>
      <c r="O168" s="72" t="s">
        <v>603</v>
      </c>
      <c r="P168" s="47">
        <f t="shared" si="27"/>
        <v>0</v>
      </c>
      <c r="Q168" s="47">
        <f t="shared" si="28"/>
        <v>0</v>
      </c>
    </row>
    <row r="169" spans="1:17" ht="12.75" thickBot="1" x14ac:dyDescent="0.25">
      <c r="A169" s="44"/>
      <c r="B169" s="44"/>
      <c r="C169" s="44" t="s">
        <v>315</v>
      </c>
      <c r="D169" s="49">
        <v>0</v>
      </c>
      <c r="E169" s="49"/>
      <c r="F169" s="49"/>
      <c r="G169" s="48"/>
      <c r="H169" s="49"/>
      <c r="I169" s="48"/>
      <c r="J169" s="82"/>
      <c r="K169" s="44" t="s">
        <v>315</v>
      </c>
      <c r="L169" s="78" t="b">
        <f t="shared" si="26"/>
        <v>1</v>
      </c>
      <c r="O169" s="72" t="s">
        <v>442</v>
      </c>
      <c r="P169" s="47">
        <f t="shared" si="27"/>
        <v>0</v>
      </c>
      <c r="Q169" s="47">
        <f t="shared" si="28"/>
        <v>0</v>
      </c>
    </row>
    <row r="170" spans="1:17" ht="12" x14ac:dyDescent="0.2">
      <c r="A170" s="44"/>
      <c r="B170" s="44" t="s">
        <v>316</v>
      </c>
      <c r="C170" s="44"/>
      <c r="D170" s="47">
        <f>ROUND(SUM(D148:D169),5)</f>
        <v>66581.7</v>
      </c>
      <c r="E170" s="47"/>
      <c r="F170" s="47">
        <f>ROUND(SUM(F148:F169),5)</f>
        <v>60390</v>
      </c>
      <c r="G170" s="48"/>
      <c r="H170" s="47">
        <f>ROUND((D170-F170),5)</f>
        <v>6191.7</v>
      </c>
      <c r="I170" s="48"/>
      <c r="J170" s="81">
        <f>ROUND(IF(F170=0, IF(D170=0, 0, 1), D170/F170),5)</f>
        <v>1.10253</v>
      </c>
      <c r="K170" s="44"/>
      <c r="L170" s="78" t="b">
        <f t="shared" si="26"/>
        <v>1</v>
      </c>
      <c r="O170" s="72"/>
      <c r="P170" s="47">
        <f t="shared" si="27"/>
        <v>66581.7</v>
      </c>
      <c r="Q170" s="47">
        <f t="shared" si="28"/>
        <v>60390</v>
      </c>
    </row>
    <row r="171" spans="1:17" ht="12" x14ac:dyDescent="0.2">
      <c r="A171" s="44"/>
      <c r="B171" s="44" t="s">
        <v>317</v>
      </c>
      <c r="C171" s="44"/>
      <c r="D171" s="47"/>
      <c r="E171" s="47"/>
      <c r="F171" s="47"/>
      <c r="G171" s="48"/>
      <c r="H171" s="47"/>
      <c r="I171" s="48"/>
      <c r="J171" s="81"/>
      <c r="K171" s="44"/>
      <c r="L171" s="78" t="b">
        <f t="shared" si="26"/>
        <v>1</v>
      </c>
      <c r="O171" s="72"/>
      <c r="P171" s="47">
        <f t="shared" si="27"/>
        <v>0</v>
      </c>
      <c r="Q171" s="47">
        <f t="shared" si="28"/>
        <v>0</v>
      </c>
    </row>
    <row r="172" spans="1:17" ht="12" x14ac:dyDescent="0.2">
      <c r="A172" s="44"/>
      <c r="B172" s="44"/>
      <c r="C172" s="44" t="s">
        <v>318</v>
      </c>
      <c r="D172" s="47">
        <v>1169</v>
      </c>
      <c r="E172" s="48"/>
      <c r="F172" s="47">
        <v>1750</v>
      </c>
      <c r="G172" s="48"/>
      <c r="H172" s="47">
        <f t="shared" ref="H172:H179" si="31">ROUND((D172-F172),5)</f>
        <v>-581</v>
      </c>
      <c r="I172" s="48"/>
      <c r="J172" s="81">
        <f t="shared" ref="J172:J179" si="32">ROUND(IF(F172=0, IF(D172=0, 0, 1), D172/F172),5)</f>
        <v>0.66800000000000004</v>
      </c>
      <c r="K172" s="44" t="s">
        <v>318</v>
      </c>
      <c r="L172" s="78" t="b">
        <f t="shared" si="26"/>
        <v>1</v>
      </c>
      <c r="O172" s="72" t="s">
        <v>400</v>
      </c>
      <c r="P172" s="47">
        <f t="shared" si="27"/>
        <v>1169</v>
      </c>
      <c r="Q172" s="47">
        <f t="shared" si="28"/>
        <v>1750</v>
      </c>
    </row>
    <row r="173" spans="1:17" ht="12" x14ac:dyDescent="0.2">
      <c r="A173" s="44"/>
      <c r="B173" s="44"/>
      <c r="C173" s="44" t="s">
        <v>319</v>
      </c>
      <c r="D173" s="47">
        <v>0</v>
      </c>
      <c r="E173" s="48"/>
      <c r="F173" s="47">
        <v>500</v>
      </c>
      <c r="G173" s="48"/>
      <c r="H173" s="47">
        <f t="shared" si="31"/>
        <v>-500</v>
      </c>
      <c r="I173" s="48"/>
      <c r="J173" s="81">
        <f t="shared" si="32"/>
        <v>0</v>
      </c>
      <c r="K173" s="44" t="s">
        <v>319</v>
      </c>
      <c r="L173" s="78" t="b">
        <f t="shared" si="26"/>
        <v>1</v>
      </c>
      <c r="O173" s="72" t="s">
        <v>401</v>
      </c>
      <c r="P173" s="47">
        <f t="shared" si="27"/>
        <v>0</v>
      </c>
      <c r="Q173" s="47">
        <f t="shared" si="28"/>
        <v>500</v>
      </c>
    </row>
    <row r="174" spans="1:17" ht="12" x14ac:dyDescent="0.2">
      <c r="A174" s="44"/>
      <c r="B174" s="44"/>
      <c r="C174" s="44" t="s">
        <v>320</v>
      </c>
      <c r="D174" s="47">
        <v>92.57</v>
      </c>
      <c r="E174" s="48"/>
      <c r="F174" s="47">
        <v>375</v>
      </c>
      <c r="G174" s="48"/>
      <c r="H174" s="47">
        <f t="shared" si="31"/>
        <v>-282.43</v>
      </c>
      <c r="I174" s="48"/>
      <c r="J174" s="81">
        <f t="shared" si="32"/>
        <v>0.24685000000000001</v>
      </c>
      <c r="K174" s="44" t="s">
        <v>320</v>
      </c>
      <c r="L174" s="78" t="b">
        <f t="shared" si="26"/>
        <v>1</v>
      </c>
      <c r="O174" s="72" t="s">
        <v>402</v>
      </c>
      <c r="P174" s="47">
        <f t="shared" si="27"/>
        <v>92.57</v>
      </c>
      <c r="Q174" s="47">
        <f t="shared" si="28"/>
        <v>375</v>
      </c>
    </row>
    <row r="175" spans="1:17" ht="12" x14ac:dyDescent="0.2">
      <c r="A175" s="44"/>
      <c r="B175" s="44"/>
      <c r="C175" s="44" t="s">
        <v>321</v>
      </c>
      <c r="D175" s="47">
        <v>36.94</v>
      </c>
      <c r="E175" s="48"/>
      <c r="F175" s="47">
        <v>2500</v>
      </c>
      <c r="G175" s="48"/>
      <c r="H175" s="47">
        <f t="shared" si="31"/>
        <v>-2463.06</v>
      </c>
      <c r="I175" s="48"/>
      <c r="J175" s="81">
        <f t="shared" si="32"/>
        <v>1.478E-2</v>
      </c>
      <c r="K175" s="44" t="s">
        <v>321</v>
      </c>
      <c r="L175" s="78" t="b">
        <f t="shared" si="26"/>
        <v>1</v>
      </c>
      <c r="O175" s="72" t="s">
        <v>403</v>
      </c>
      <c r="P175" s="47">
        <f t="shared" si="27"/>
        <v>36.94</v>
      </c>
      <c r="Q175" s="47">
        <f t="shared" si="28"/>
        <v>2500</v>
      </c>
    </row>
    <row r="176" spans="1:17" ht="12" x14ac:dyDescent="0.2">
      <c r="A176" s="44"/>
      <c r="B176" s="44"/>
      <c r="C176" s="44" t="s">
        <v>322</v>
      </c>
      <c r="D176" s="47">
        <v>1794.12</v>
      </c>
      <c r="E176" s="48"/>
      <c r="F176" s="47">
        <v>2250</v>
      </c>
      <c r="G176" s="48"/>
      <c r="H176" s="47">
        <f t="shared" si="31"/>
        <v>-455.88</v>
      </c>
      <c r="I176" s="48"/>
      <c r="J176" s="81">
        <f t="shared" si="32"/>
        <v>0.79739000000000004</v>
      </c>
      <c r="K176" s="44" t="s">
        <v>322</v>
      </c>
      <c r="L176" s="78" t="b">
        <f t="shared" si="26"/>
        <v>1</v>
      </c>
      <c r="O176" s="72" t="s">
        <v>404</v>
      </c>
      <c r="P176" s="47">
        <f t="shared" si="27"/>
        <v>1794.12</v>
      </c>
      <c r="Q176" s="47">
        <f t="shared" si="28"/>
        <v>2250</v>
      </c>
    </row>
    <row r="177" spans="1:17" ht="12" x14ac:dyDescent="0.2">
      <c r="A177" s="44"/>
      <c r="B177" s="44"/>
      <c r="C177" s="44" t="s">
        <v>323</v>
      </c>
      <c r="D177" s="47">
        <v>600</v>
      </c>
      <c r="E177" s="48"/>
      <c r="F177" s="47">
        <v>600</v>
      </c>
      <c r="G177" s="48"/>
      <c r="H177" s="47">
        <f t="shared" si="31"/>
        <v>0</v>
      </c>
      <c r="I177" s="48"/>
      <c r="J177" s="81">
        <f t="shared" si="32"/>
        <v>1</v>
      </c>
      <c r="K177" s="44" t="s">
        <v>323</v>
      </c>
      <c r="L177" s="78" t="b">
        <f t="shared" si="26"/>
        <v>1</v>
      </c>
      <c r="O177" s="72" t="s">
        <v>405</v>
      </c>
      <c r="P177" s="47">
        <f t="shared" si="27"/>
        <v>600</v>
      </c>
      <c r="Q177" s="47">
        <f t="shared" si="28"/>
        <v>600</v>
      </c>
    </row>
    <row r="178" spans="1:17" ht="12" x14ac:dyDescent="0.2">
      <c r="A178" s="44"/>
      <c r="B178" s="44"/>
      <c r="C178" s="44" t="s">
        <v>324</v>
      </c>
      <c r="D178" s="47">
        <v>500</v>
      </c>
      <c r="E178" s="48"/>
      <c r="F178" s="47">
        <v>1000</v>
      </c>
      <c r="G178" s="48"/>
      <c r="H178" s="47">
        <f t="shared" si="31"/>
        <v>-500</v>
      </c>
      <c r="I178" s="48"/>
      <c r="J178" s="81">
        <f t="shared" si="32"/>
        <v>0.5</v>
      </c>
      <c r="K178" s="44" t="s">
        <v>324</v>
      </c>
      <c r="L178" s="78" t="b">
        <f t="shared" si="26"/>
        <v>1</v>
      </c>
      <c r="O178" s="72" t="s">
        <v>406</v>
      </c>
      <c r="P178" s="47">
        <f t="shared" si="27"/>
        <v>500</v>
      </c>
      <c r="Q178" s="47">
        <f t="shared" si="28"/>
        <v>1000</v>
      </c>
    </row>
    <row r="179" spans="1:17" ht="12.75" thickBot="1" x14ac:dyDescent="0.25">
      <c r="A179" s="44"/>
      <c r="B179" s="44"/>
      <c r="C179" s="44" t="s">
        <v>325</v>
      </c>
      <c r="D179" s="49">
        <v>0</v>
      </c>
      <c r="E179" s="48"/>
      <c r="F179" s="49">
        <v>200</v>
      </c>
      <c r="G179" s="48"/>
      <c r="H179" s="47">
        <f t="shared" si="31"/>
        <v>-200</v>
      </c>
      <c r="I179" s="48"/>
      <c r="J179" s="81">
        <f t="shared" si="32"/>
        <v>0</v>
      </c>
      <c r="K179" s="44" t="s">
        <v>325</v>
      </c>
      <c r="L179" s="78" t="b">
        <f t="shared" si="26"/>
        <v>1</v>
      </c>
      <c r="O179" s="72" t="s">
        <v>407</v>
      </c>
      <c r="P179" s="47">
        <f t="shared" si="27"/>
        <v>0</v>
      </c>
      <c r="Q179" s="47">
        <f t="shared" si="28"/>
        <v>200</v>
      </c>
    </row>
    <row r="180" spans="1:17" ht="12.75" thickBot="1" x14ac:dyDescent="0.25">
      <c r="A180" s="44"/>
      <c r="B180" s="44"/>
      <c r="C180" s="44" t="s">
        <v>326</v>
      </c>
      <c r="D180" s="49">
        <v>0</v>
      </c>
      <c r="E180" s="49"/>
      <c r="F180" s="49"/>
      <c r="G180" s="48"/>
      <c r="H180" s="49"/>
      <c r="I180" s="48"/>
      <c r="J180" s="82"/>
      <c r="K180" s="44" t="s">
        <v>326</v>
      </c>
      <c r="L180" s="78" t="b">
        <f t="shared" si="26"/>
        <v>1</v>
      </c>
      <c r="O180" s="72" t="s">
        <v>443</v>
      </c>
      <c r="P180" s="47">
        <f t="shared" si="27"/>
        <v>0</v>
      </c>
      <c r="Q180" s="47">
        <f t="shared" si="28"/>
        <v>0</v>
      </c>
    </row>
    <row r="181" spans="1:17" ht="12" x14ac:dyDescent="0.2">
      <c r="A181" s="44"/>
      <c r="B181" s="44" t="s">
        <v>327</v>
      </c>
      <c r="C181" s="44"/>
      <c r="D181" s="47">
        <f>ROUND(SUM(D171:D180),5)</f>
        <v>4192.63</v>
      </c>
      <c r="E181" s="47"/>
      <c r="F181" s="47">
        <f>ROUND(SUM(F171:F180),5)</f>
        <v>9175</v>
      </c>
      <c r="G181" s="48"/>
      <c r="H181" s="47">
        <f>ROUND((D181-F181),5)</f>
        <v>-4982.37</v>
      </c>
      <c r="I181" s="48"/>
      <c r="J181" s="81">
        <f>ROUND(IF(F181=0, IF(D181=0, 0, 1), D181/F181),5)</f>
        <v>0.45695999999999998</v>
      </c>
      <c r="K181" s="44"/>
      <c r="L181" s="78" t="b">
        <f t="shared" si="26"/>
        <v>1</v>
      </c>
      <c r="O181" s="72"/>
      <c r="P181" s="47">
        <f t="shared" si="27"/>
        <v>4192.63</v>
      </c>
      <c r="Q181" s="47">
        <f t="shared" si="28"/>
        <v>9175</v>
      </c>
    </row>
    <row r="182" spans="1:17" ht="12" x14ac:dyDescent="0.2">
      <c r="A182" s="44"/>
      <c r="B182" s="44" t="s">
        <v>328</v>
      </c>
      <c r="C182" s="44"/>
      <c r="D182" s="47"/>
      <c r="E182" s="47"/>
      <c r="F182" s="47"/>
      <c r="G182" s="48"/>
      <c r="H182" s="47"/>
      <c r="I182" s="48"/>
      <c r="J182" s="81"/>
      <c r="K182" s="44"/>
      <c r="L182" s="78" t="b">
        <f t="shared" si="26"/>
        <v>1</v>
      </c>
      <c r="O182" s="72"/>
      <c r="P182" s="47">
        <f t="shared" si="27"/>
        <v>0</v>
      </c>
      <c r="Q182" s="47">
        <f t="shared" si="28"/>
        <v>0</v>
      </c>
    </row>
    <row r="183" spans="1:17" ht="12" x14ac:dyDescent="0.2">
      <c r="A183" s="44"/>
      <c r="B183" s="44"/>
      <c r="C183" s="44" t="s">
        <v>329</v>
      </c>
      <c r="D183" s="47">
        <v>24092.34</v>
      </c>
      <c r="E183" s="48"/>
      <c r="F183" s="47">
        <v>21125</v>
      </c>
      <c r="G183" s="48"/>
      <c r="H183" s="47">
        <f t="shared" ref="H183:H210" si="33">ROUND((D183-F183),5)</f>
        <v>2967.34</v>
      </c>
      <c r="I183" s="48"/>
      <c r="J183" s="81">
        <f t="shared" ref="J183:J210" si="34">ROUND(IF(F183=0, IF(D183=0, 0, 1), D183/F183),5)</f>
        <v>1.1404700000000001</v>
      </c>
      <c r="K183" s="44" t="s">
        <v>329</v>
      </c>
      <c r="L183" s="78" t="b">
        <f t="shared" si="26"/>
        <v>1</v>
      </c>
      <c r="O183" s="72" t="s">
        <v>408</v>
      </c>
      <c r="P183" s="47">
        <f t="shared" si="27"/>
        <v>24092.34</v>
      </c>
      <c r="Q183" s="47">
        <f t="shared" si="28"/>
        <v>21125</v>
      </c>
    </row>
    <row r="184" spans="1:17" ht="12" x14ac:dyDescent="0.2">
      <c r="A184" s="44"/>
      <c r="B184" s="44"/>
      <c r="C184" s="44" t="s">
        <v>330</v>
      </c>
      <c r="D184" s="47">
        <v>4437.5</v>
      </c>
      <c r="E184" s="48"/>
      <c r="F184" s="47">
        <v>7315</v>
      </c>
      <c r="G184" s="48"/>
      <c r="H184" s="47">
        <f t="shared" si="33"/>
        <v>-2877.5</v>
      </c>
      <c r="I184" s="48"/>
      <c r="J184" s="81">
        <f t="shared" si="34"/>
        <v>0.60663</v>
      </c>
      <c r="K184" s="44" t="s">
        <v>330</v>
      </c>
      <c r="L184" s="78" t="b">
        <f t="shared" si="26"/>
        <v>1</v>
      </c>
      <c r="O184" s="72" t="s">
        <v>409</v>
      </c>
      <c r="P184" s="47">
        <f t="shared" si="27"/>
        <v>4437.5</v>
      </c>
      <c r="Q184" s="47">
        <f t="shared" si="28"/>
        <v>7315</v>
      </c>
    </row>
    <row r="185" spans="1:17" ht="12" x14ac:dyDescent="0.2">
      <c r="A185" s="44"/>
      <c r="B185" s="44"/>
      <c r="C185" s="44" t="s">
        <v>331</v>
      </c>
      <c r="D185" s="47">
        <v>2019.14</v>
      </c>
      <c r="E185" s="48"/>
      <c r="F185" s="47">
        <v>2500</v>
      </c>
      <c r="G185" s="48"/>
      <c r="H185" s="47">
        <f t="shared" si="33"/>
        <v>-480.86</v>
      </c>
      <c r="I185" s="48"/>
      <c r="J185" s="81">
        <f t="shared" si="34"/>
        <v>0.80766000000000004</v>
      </c>
      <c r="K185" s="44" t="s">
        <v>331</v>
      </c>
      <c r="L185" s="78" t="b">
        <f t="shared" si="26"/>
        <v>1</v>
      </c>
      <c r="O185" s="72" t="s">
        <v>410</v>
      </c>
      <c r="P185" s="47">
        <f t="shared" si="27"/>
        <v>2019.14</v>
      </c>
      <c r="Q185" s="47">
        <f t="shared" si="28"/>
        <v>2500</v>
      </c>
    </row>
    <row r="186" spans="1:17" ht="12" x14ac:dyDescent="0.2">
      <c r="A186" s="44"/>
      <c r="B186" s="44"/>
      <c r="C186" s="44" t="s">
        <v>332</v>
      </c>
      <c r="D186" s="47">
        <v>6152</v>
      </c>
      <c r="E186" s="48"/>
      <c r="F186" s="47">
        <v>8665</v>
      </c>
      <c r="G186" s="48"/>
      <c r="H186" s="47">
        <f t="shared" si="33"/>
        <v>-2513</v>
      </c>
      <c r="I186" s="48"/>
      <c r="J186" s="81">
        <f t="shared" si="34"/>
        <v>0.70998000000000006</v>
      </c>
      <c r="K186" s="44" t="s">
        <v>332</v>
      </c>
      <c r="L186" s="78" t="b">
        <f t="shared" si="26"/>
        <v>1</v>
      </c>
      <c r="O186" s="72" t="s">
        <v>411</v>
      </c>
      <c r="P186" s="47">
        <f t="shared" si="27"/>
        <v>6152</v>
      </c>
      <c r="Q186" s="47">
        <f t="shared" si="28"/>
        <v>8665</v>
      </c>
    </row>
    <row r="187" spans="1:17" ht="12" x14ac:dyDescent="0.2">
      <c r="A187" s="44"/>
      <c r="B187" s="44"/>
      <c r="C187" s="44" t="s">
        <v>333</v>
      </c>
      <c r="D187" s="47">
        <v>4838.57</v>
      </c>
      <c r="E187" s="48"/>
      <c r="F187" s="47">
        <v>3785</v>
      </c>
      <c r="G187" s="48"/>
      <c r="H187" s="47">
        <f t="shared" si="33"/>
        <v>1053.57</v>
      </c>
      <c r="I187" s="48"/>
      <c r="J187" s="81">
        <f t="shared" si="34"/>
        <v>1.2783500000000001</v>
      </c>
      <c r="K187" s="44" t="s">
        <v>333</v>
      </c>
      <c r="L187" s="78" t="b">
        <f t="shared" si="26"/>
        <v>1</v>
      </c>
      <c r="O187" s="72" t="s">
        <v>412</v>
      </c>
      <c r="P187" s="47">
        <f t="shared" si="27"/>
        <v>4838.57</v>
      </c>
      <c r="Q187" s="47">
        <f t="shared" si="28"/>
        <v>3785</v>
      </c>
    </row>
    <row r="188" spans="1:17" ht="12" x14ac:dyDescent="0.2">
      <c r="A188" s="44"/>
      <c r="B188" s="44"/>
      <c r="C188" s="44" t="s">
        <v>334</v>
      </c>
      <c r="D188" s="47">
        <v>2183.02</v>
      </c>
      <c r="E188" s="48"/>
      <c r="F188" s="47">
        <v>8750</v>
      </c>
      <c r="G188" s="48"/>
      <c r="H188" s="47">
        <f t="shared" si="33"/>
        <v>-6566.98</v>
      </c>
      <c r="I188" s="48"/>
      <c r="J188" s="81">
        <f t="shared" si="34"/>
        <v>0.24948999999999999</v>
      </c>
      <c r="K188" s="44" t="s">
        <v>334</v>
      </c>
      <c r="L188" s="78" t="b">
        <f t="shared" si="26"/>
        <v>1</v>
      </c>
      <c r="O188" s="72" t="s">
        <v>413</v>
      </c>
      <c r="P188" s="47">
        <f t="shared" si="27"/>
        <v>2183.02</v>
      </c>
      <c r="Q188" s="47">
        <f t="shared" si="28"/>
        <v>8750</v>
      </c>
    </row>
    <row r="189" spans="1:17" ht="12" x14ac:dyDescent="0.2">
      <c r="A189" s="44"/>
      <c r="B189" s="44"/>
      <c r="C189" s="44" t="s">
        <v>335</v>
      </c>
      <c r="D189" s="47">
        <v>473.93</v>
      </c>
      <c r="E189" s="48"/>
      <c r="F189" s="47">
        <v>2355</v>
      </c>
      <c r="G189" s="48"/>
      <c r="H189" s="47">
        <f t="shared" si="33"/>
        <v>-1881.07</v>
      </c>
      <c r="I189" s="48"/>
      <c r="J189" s="81">
        <f t="shared" si="34"/>
        <v>0.20124</v>
      </c>
      <c r="K189" s="44" t="s">
        <v>335</v>
      </c>
      <c r="L189" s="78" t="b">
        <f t="shared" si="26"/>
        <v>1</v>
      </c>
      <c r="O189" s="72" t="s">
        <v>414</v>
      </c>
      <c r="P189" s="47">
        <f t="shared" si="27"/>
        <v>473.93</v>
      </c>
      <c r="Q189" s="47">
        <f t="shared" si="28"/>
        <v>2355</v>
      </c>
    </row>
    <row r="190" spans="1:17" ht="12" x14ac:dyDescent="0.2">
      <c r="A190" s="44"/>
      <c r="B190" s="44"/>
      <c r="C190" s="44" t="s">
        <v>336</v>
      </c>
      <c r="D190" s="47">
        <v>1988.89</v>
      </c>
      <c r="E190" s="48"/>
      <c r="F190" s="47">
        <v>1990</v>
      </c>
      <c r="G190" s="48"/>
      <c r="H190" s="47">
        <f t="shared" si="33"/>
        <v>-1.1100000000000001</v>
      </c>
      <c r="I190" s="48"/>
      <c r="J190" s="81">
        <f t="shared" si="34"/>
        <v>0.99944</v>
      </c>
      <c r="K190" s="44" t="s">
        <v>336</v>
      </c>
      <c r="L190" s="78" t="b">
        <f t="shared" si="26"/>
        <v>1</v>
      </c>
      <c r="O190" s="72" t="s">
        <v>415</v>
      </c>
      <c r="P190" s="47">
        <f t="shared" si="27"/>
        <v>1988.89</v>
      </c>
      <c r="Q190" s="47">
        <f t="shared" si="28"/>
        <v>1990</v>
      </c>
    </row>
    <row r="191" spans="1:17" ht="12" x14ac:dyDescent="0.2">
      <c r="A191" s="44"/>
      <c r="B191" s="44"/>
      <c r="C191" s="44" t="s">
        <v>632</v>
      </c>
      <c r="D191" s="47">
        <v>23967.99</v>
      </c>
      <c r="E191" s="48"/>
      <c r="F191" s="47">
        <v>22745</v>
      </c>
      <c r="G191" s="48"/>
      <c r="H191" s="47">
        <f t="shared" si="33"/>
        <v>1222.99</v>
      </c>
      <c r="I191" s="48"/>
      <c r="J191" s="81">
        <f t="shared" si="34"/>
        <v>1.0537700000000001</v>
      </c>
      <c r="K191" s="44" t="s">
        <v>632</v>
      </c>
      <c r="L191" s="78" t="b">
        <f t="shared" si="26"/>
        <v>1</v>
      </c>
      <c r="O191" s="72" t="s">
        <v>416</v>
      </c>
      <c r="P191" s="47">
        <f t="shared" si="27"/>
        <v>23967.99</v>
      </c>
      <c r="Q191" s="47">
        <f t="shared" si="28"/>
        <v>22745</v>
      </c>
    </row>
    <row r="192" spans="1:17" ht="12" x14ac:dyDescent="0.2">
      <c r="A192" s="44"/>
      <c r="B192" s="44"/>
      <c r="C192" s="44" t="s">
        <v>337</v>
      </c>
      <c r="D192" s="47">
        <v>8152.25</v>
      </c>
      <c r="E192" s="48"/>
      <c r="F192" s="47">
        <v>5000</v>
      </c>
      <c r="G192" s="48"/>
      <c r="H192" s="47">
        <f t="shared" si="33"/>
        <v>3152.25</v>
      </c>
      <c r="I192" s="48"/>
      <c r="J192" s="81">
        <f t="shared" si="34"/>
        <v>1.63045</v>
      </c>
      <c r="K192" s="44" t="s">
        <v>337</v>
      </c>
      <c r="L192" s="78" t="b">
        <f t="shared" si="26"/>
        <v>1</v>
      </c>
      <c r="O192" s="72" t="s">
        <v>417</v>
      </c>
      <c r="P192" s="47">
        <f t="shared" si="27"/>
        <v>8152.25</v>
      </c>
      <c r="Q192" s="47">
        <f t="shared" si="28"/>
        <v>5000</v>
      </c>
    </row>
    <row r="193" spans="1:17" ht="12" x14ac:dyDescent="0.2">
      <c r="A193" s="44"/>
      <c r="B193" s="44"/>
      <c r="C193" s="44" t="s">
        <v>338</v>
      </c>
      <c r="D193" s="47">
        <v>5333.84</v>
      </c>
      <c r="E193" s="48"/>
      <c r="F193" s="47">
        <v>5310</v>
      </c>
      <c r="G193" s="48"/>
      <c r="H193" s="47">
        <f t="shared" si="33"/>
        <v>23.84</v>
      </c>
      <c r="I193" s="48"/>
      <c r="J193" s="81">
        <f t="shared" si="34"/>
        <v>1.0044900000000001</v>
      </c>
      <c r="K193" s="44" t="s">
        <v>338</v>
      </c>
      <c r="L193" s="78" t="b">
        <f t="shared" si="26"/>
        <v>1</v>
      </c>
      <c r="O193" s="72" t="s">
        <v>418</v>
      </c>
      <c r="P193" s="47">
        <f t="shared" si="27"/>
        <v>5333.84</v>
      </c>
      <c r="Q193" s="47">
        <f t="shared" si="28"/>
        <v>5310</v>
      </c>
    </row>
    <row r="194" spans="1:17" ht="12" x14ac:dyDescent="0.2">
      <c r="A194" s="44"/>
      <c r="B194" s="44"/>
      <c r="C194" s="44" t="s">
        <v>339</v>
      </c>
      <c r="D194" s="47">
        <v>1933.9</v>
      </c>
      <c r="E194" s="48"/>
      <c r="F194" s="47">
        <v>1250</v>
      </c>
      <c r="G194" s="48"/>
      <c r="H194" s="47">
        <f t="shared" si="33"/>
        <v>683.9</v>
      </c>
      <c r="I194" s="48"/>
      <c r="J194" s="81">
        <f t="shared" si="34"/>
        <v>1.5471200000000001</v>
      </c>
      <c r="K194" s="44" t="s">
        <v>339</v>
      </c>
      <c r="L194" s="78" t="b">
        <f t="shared" si="26"/>
        <v>1</v>
      </c>
      <c r="O194" s="72" t="s">
        <v>419</v>
      </c>
      <c r="P194" s="47">
        <f t="shared" si="27"/>
        <v>1933.9</v>
      </c>
      <c r="Q194" s="47">
        <f t="shared" si="28"/>
        <v>1250</v>
      </c>
    </row>
    <row r="195" spans="1:17" ht="12" x14ac:dyDescent="0.2">
      <c r="A195" s="44"/>
      <c r="B195" s="44"/>
      <c r="C195" s="44" t="s">
        <v>340</v>
      </c>
      <c r="D195" s="47">
        <v>116.79</v>
      </c>
      <c r="E195" s="48"/>
      <c r="F195" s="47">
        <v>500</v>
      </c>
      <c r="G195" s="48"/>
      <c r="H195" s="47">
        <f t="shared" si="33"/>
        <v>-383.21</v>
      </c>
      <c r="I195" s="48"/>
      <c r="J195" s="81">
        <f t="shared" si="34"/>
        <v>0.23358000000000001</v>
      </c>
      <c r="K195" s="44" t="s">
        <v>340</v>
      </c>
      <c r="L195" s="78" t="b">
        <f t="shared" si="26"/>
        <v>1</v>
      </c>
      <c r="O195" s="72" t="s">
        <v>420</v>
      </c>
      <c r="P195" s="47">
        <f t="shared" si="27"/>
        <v>116.79</v>
      </c>
      <c r="Q195" s="47">
        <f t="shared" si="28"/>
        <v>500</v>
      </c>
    </row>
    <row r="196" spans="1:17" ht="12" x14ac:dyDescent="0.2">
      <c r="A196" s="44"/>
      <c r="B196" s="44"/>
      <c r="C196" s="44" t="s">
        <v>341</v>
      </c>
      <c r="D196" s="47">
        <v>32196.03</v>
      </c>
      <c r="E196" s="48"/>
      <c r="F196" s="47">
        <v>30000</v>
      </c>
      <c r="G196" s="48"/>
      <c r="H196" s="47">
        <f t="shared" si="33"/>
        <v>2196.0300000000002</v>
      </c>
      <c r="I196" s="48"/>
      <c r="J196" s="81">
        <f t="shared" si="34"/>
        <v>1.0731999999999999</v>
      </c>
      <c r="K196" s="44" t="s">
        <v>341</v>
      </c>
      <c r="L196" s="78" t="b">
        <f t="shared" si="26"/>
        <v>1</v>
      </c>
      <c r="O196" s="72" t="s">
        <v>421</v>
      </c>
      <c r="P196" s="47">
        <f t="shared" si="27"/>
        <v>32196.03</v>
      </c>
      <c r="Q196" s="47">
        <f t="shared" si="28"/>
        <v>30000</v>
      </c>
    </row>
    <row r="197" spans="1:17" ht="12" x14ac:dyDescent="0.2">
      <c r="A197" s="44"/>
      <c r="B197" s="44"/>
      <c r="C197" s="44" t="s">
        <v>342</v>
      </c>
      <c r="D197" s="47">
        <v>259116.12</v>
      </c>
      <c r="E197" s="48"/>
      <c r="F197" s="47">
        <v>260000</v>
      </c>
      <c r="G197" s="48"/>
      <c r="H197" s="47">
        <f t="shared" si="33"/>
        <v>-883.88</v>
      </c>
      <c r="I197" s="48"/>
      <c r="J197" s="81">
        <f t="shared" si="34"/>
        <v>0.99660000000000004</v>
      </c>
      <c r="K197" s="44" t="s">
        <v>342</v>
      </c>
      <c r="L197" s="78" t="b">
        <f t="shared" si="26"/>
        <v>1</v>
      </c>
      <c r="O197" s="72" t="s">
        <v>422</v>
      </c>
      <c r="P197" s="47">
        <f t="shared" si="27"/>
        <v>259116.12</v>
      </c>
      <c r="Q197" s="47">
        <f t="shared" si="28"/>
        <v>260000</v>
      </c>
    </row>
    <row r="198" spans="1:17" ht="12" x14ac:dyDescent="0.2">
      <c r="A198" s="44"/>
      <c r="B198" s="44"/>
      <c r="C198" s="44" t="s">
        <v>343</v>
      </c>
      <c r="D198" s="47">
        <v>67946.84</v>
      </c>
      <c r="E198" s="48"/>
      <c r="F198" s="47">
        <v>57690</v>
      </c>
      <c r="G198" s="48"/>
      <c r="H198" s="47">
        <f t="shared" si="33"/>
        <v>10256.84</v>
      </c>
      <c r="I198" s="48"/>
      <c r="J198" s="81">
        <f t="shared" si="34"/>
        <v>1.1777899999999999</v>
      </c>
      <c r="K198" s="44" t="s">
        <v>343</v>
      </c>
      <c r="L198" s="78" t="b">
        <f t="shared" ref="L198:L214" si="35">K198=C198</f>
        <v>1</v>
      </c>
      <c r="O198" s="72" t="s">
        <v>423</v>
      </c>
      <c r="P198" s="47">
        <f t="shared" si="27"/>
        <v>67946.84</v>
      </c>
      <c r="Q198" s="47">
        <f t="shared" si="28"/>
        <v>57690</v>
      </c>
    </row>
    <row r="199" spans="1:17" ht="12" x14ac:dyDescent="0.2">
      <c r="A199" s="44"/>
      <c r="B199" s="44"/>
      <c r="C199" s="44" t="s">
        <v>344</v>
      </c>
      <c r="D199" s="47">
        <v>13744.54</v>
      </c>
      <c r="E199" s="48"/>
      <c r="F199" s="47">
        <v>13295</v>
      </c>
      <c r="G199" s="48"/>
      <c r="H199" s="47">
        <f t="shared" si="33"/>
        <v>449.54</v>
      </c>
      <c r="I199" s="48"/>
      <c r="J199" s="81">
        <f t="shared" si="34"/>
        <v>1.0338099999999999</v>
      </c>
      <c r="K199" s="44" t="s">
        <v>344</v>
      </c>
      <c r="L199" s="78" t="b">
        <f t="shared" si="35"/>
        <v>1</v>
      </c>
      <c r="O199" s="72" t="s">
        <v>424</v>
      </c>
      <c r="P199" s="47">
        <f t="shared" si="27"/>
        <v>13744.54</v>
      </c>
      <c r="Q199" s="47">
        <f t="shared" si="28"/>
        <v>13295</v>
      </c>
    </row>
    <row r="200" spans="1:17" ht="12" x14ac:dyDescent="0.2">
      <c r="A200" s="44"/>
      <c r="B200" s="44"/>
      <c r="C200" s="44" t="s">
        <v>621</v>
      </c>
      <c r="D200" s="47">
        <v>879.25</v>
      </c>
      <c r="E200" s="48"/>
      <c r="F200" s="47">
        <v>970</v>
      </c>
      <c r="G200" s="48"/>
      <c r="H200" s="47">
        <f t="shared" si="33"/>
        <v>-90.75</v>
      </c>
      <c r="I200" s="48"/>
      <c r="J200" s="81">
        <f t="shared" si="34"/>
        <v>0.90644000000000002</v>
      </c>
      <c r="K200" s="44" t="s">
        <v>621</v>
      </c>
      <c r="L200" s="78" t="b">
        <f t="shared" si="35"/>
        <v>1</v>
      </c>
      <c r="O200" s="72" t="s">
        <v>425</v>
      </c>
      <c r="P200" s="47">
        <f t="shared" si="27"/>
        <v>879.25</v>
      </c>
      <c r="Q200" s="47">
        <f t="shared" si="28"/>
        <v>970</v>
      </c>
    </row>
    <row r="201" spans="1:17" ht="12" x14ac:dyDescent="0.2">
      <c r="A201" s="44"/>
      <c r="B201" s="44"/>
      <c r="C201" s="44" t="s">
        <v>345</v>
      </c>
      <c r="D201" s="47">
        <v>0</v>
      </c>
      <c r="E201" s="48"/>
      <c r="F201" s="47">
        <v>835</v>
      </c>
      <c r="G201" s="48"/>
      <c r="H201" s="47">
        <f t="shared" si="33"/>
        <v>-835</v>
      </c>
      <c r="I201" s="48"/>
      <c r="J201" s="81">
        <f t="shared" si="34"/>
        <v>0</v>
      </c>
      <c r="K201" s="44" t="s">
        <v>345</v>
      </c>
      <c r="L201" s="78" t="b">
        <f t="shared" si="35"/>
        <v>1</v>
      </c>
      <c r="O201" s="72" t="s">
        <v>426</v>
      </c>
      <c r="P201" s="47">
        <f t="shared" si="27"/>
        <v>0</v>
      </c>
      <c r="Q201" s="47">
        <f t="shared" si="28"/>
        <v>835</v>
      </c>
    </row>
    <row r="202" spans="1:17" ht="12" x14ac:dyDescent="0.2">
      <c r="A202" s="44"/>
      <c r="B202" s="44"/>
      <c r="C202" s="44" t="s">
        <v>346</v>
      </c>
      <c r="D202" s="47">
        <v>1582.36</v>
      </c>
      <c r="E202" s="48"/>
      <c r="F202" s="47">
        <v>475</v>
      </c>
      <c r="G202" s="48"/>
      <c r="H202" s="47">
        <f t="shared" si="33"/>
        <v>1107.3599999999999</v>
      </c>
      <c r="I202" s="48"/>
      <c r="J202" s="81">
        <f t="shared" si="34"/>
        <v>3.33128</v>
      </c>
      <c r="K202" s="44" t="s">
        <v>346</v>
      </c>
      <c r="L202" s="78" t="b">
        <f t="shared" si="35"/>
        <v>1</v>
      </c>
      <c r="O202" s="72" t="s">
        <v>427</v>
      </c>
      <c r="P202" s="47">
        <f t="shared" si="27"/>
        <v>1582.36</v>
      </c>
      <c r="Q202" s="47">
        <f t="shared" si="28"/>
        <v>475</v>
      </c>
    </row>
    <row r="203" spans="1:17" ht="12" x14ac:dyDescent="0.2">
      <c r="A203" s="44"/>
      <c r="B203" s="44"/>
      <c r="C203" s="44" t="s">
        <v>347</v>
      </c>
      <c r="D203" s="47">
        <v>4975.08</v>
      </c>
      <c r="E203" s="48"/>
      <c r="F203" s="47">
        <v>3775</v>
      </c>
      <c r="G203" s="48"/>
      <c r="H203" s="47">
        <f t="shared" si="33"/>
        <v>1200.08</v>
      </c>
      <c r="I203" s="48"/>
      <c r="J203" s="81">
        <f t="shared" si="34"/>
        <v>1.3179000000000001</v>
      </c>
      <c r="K203" s="44" t="s">
        <v>347</v>
      </c>
      <c r="L203" s="78" t="b">
        <f t="shared" si="35"/>
        <v>1</v>
      </c>
      <c r="O203" s="72" t="s">
        <v>428</v>
      </c>
      <c r="P203" s="47">
        <f t="shared" si="27"/>
        <v>4975.08</v>
      </c>
      <c r="Q203" s="47">
        <f t="shared" si="28"/>
        <v>3775</v>
      </c>
    </row>
    <row r="204" spans="1:17" ht="12" x14ac:dyDescent="0.2">
      <c r="A204" s="44"/>
      <c r="B204" s="44"/>
      <c r="C204" s="44" t="s">
        <v>348</v>
      </c>
      <c r="D204" s="47">
        <v>7456.18</v>
      </c>
      <c r="E204" s="48"/>
      <c r="F204" s="47">
        <v>7000</v>
      </c>
      <c r="G204" s="48"/>
      <c r="H204" s="47">
        <f t="shared" si="33"/>
        <v>456.18</v>
      </c>
      <c r="I204" s="48"/>
      <c r="J204" s="81">
        <f t="shared" si="34"/>
        <v>1.06517</v>
      </c>
      <c r="K204" s="44" t="s">
        <v>348</v>
      </c>
      <c r="L204" s="78" t="b">
        <f t="shared" si="35"/>
        <v>1</v>
      </c>
      <c r="O204" s="72" t="s">
        <v>429</v>
      </c>
      <c r="P204" s="47">
        <f t="shared" si="27"/>
        <v>7456.18</v>
      </c>
      <c r="Q204" s="47">
        <f t="shared" si="28"/>
        <v>7000</v>
      </c>
    </row>
    <row r="205" spans="1:17" ht="12" x14ac:dyDescent="0.2">
      <c r="A205" s="44"/>
      <c r="B205" s="44"/>
      <c r="C205" s="44" t="s">
        <v>349</v>
      </c>
      <c r="D205" s="47">
        <v>0</v>
      </c>
      <c r="E205" s="48"/>
      <c r="F205" s="47">
        <v>2000</v>
      </c>
      <c r="G205" s="48"/>
      <c r="H205" s="47">
        <f t="shared" si="33"/>
        <v>-2000</v>
      </c>
      <c r="I205" s="48"/>
      <c r="J205" s="81">
        <f t="shared" si="34"/>
        <v>0</v>
      </c>
      <c r="K205" s="44" t="s">
        <v>349</v>
      </c>
      <c r="L205" s="78" t="b">
        <f t="shared" si="35"/>
        <v>1</v>
      </c>
      <c r="O205" s="72" t="s">
        <v>430</v>
      </c>
      <c r="P205" s="47">
        <f t="shared" si="27"/>
        <v>0</v>
      </c>
      <c r="Q205" s="47">
        <f t="shared" si="28"/>
        <v>2000</v>
      </c>
    </row>
    <row r="206" spans="1:17" ht="12" x14ac:dyDescent="0.2">
      <c r="A206" s="44"/>
      <c r="B206" s="44"/>
      <c r="C206" s="44" t="s">
        <v>350</v>
      </c>
      <c r="D206" s="47">
        <v>825</v>
      </c>
      <c r="E206" s="48"/>
      <c r="F206" s="47">
        <v>1125</v>
      </c>
      <c r="G206" s="48"/>
      <c r="H206" s="47">
        <f t="shared" si="33"/>
        <v>-300</v>
      </c>
      <c r="I206" s="48"/>
      <c r="J206" s="81">
        <f t="shared" si="34"/>
        <v>0.73333000000000004</v>
      </c>
      <c r="K206" s="44" t="s">
        <v>350</v>
      </c>
      <c r="L206" s="78" t="b">
        <f t="shared" si="35"/>
        <v>1</v>
      </c>
      <c r="O206" s="72" t="s">
        <v>431</v>
      </c>
      <c r="P206" s="47">
        <f t="shared" si="27"/>
        <v>825</v>
      </c>
      <c r="Q206" s="47">
        <f t="shared" si="28"/>
        <v>1125</v>
      </c>
    </row>
    <row r="207" spans="1:17" ht="12" x14ac:dyDescent="0.2">
      <c r="A207" s="44"/>
      <c r="B207" s="44"/>
      <c r="C207" s="44" t="s">
        <v>351</v>
      </c>
      <c r="D207" s="47">
        <v>3837.65</v>
      </c>
      <c r="E207" s="48"/>
      <c r="F207" s="47">
        <v>2340</v>
      </c>
      <c r="G207" s="48"/>
      <c r="H207" s="47">
        <f t="shared" si="33"/>
        <v>1497.65</v>
      </c>
      <c r="I207" s="48"/>
      <c r="J207" s="81">
        <f t="shared" si="34"/>
        <v>1.64002</v>
      </c>
      <c r="K207" s="44" t="s">
        <v>351</v>
      </c>
      <c r="L207" s="78" t="b">
        <f t="shared" si="35"/>
        <v>1</v>
      </c>
      <c r="O207" s="72" t="s">
        <v>432</v>
      </c>
      <c r="P207" s="47">
        <f t="shared" si="27"/>
        <v>3837.65</v>
      </c>
      <c r="Q207" s="47">
        <f t="shared" si="28"/>
        <v>2340</v>
      </c>
    </row>
    <row r="208" spans="1:17" ht="12" x14ac:dyDescent="0.2">
      <c r="A208" s="44"/>
      <c r="B208" s="44"/>
      <c r="C208" s="44" t="s">
        <v>352</v>
      </c>
      <c r="D208" s="47">
        <v>718.08</v>
      </c>
      <c r="E208" s="48"/>
      <c r="F208" s="47">
        <v>1500</v>
      </c>
      <c r="G208" s="48"/>
      <c r="H208" s="47">
        <f t="shared" si="33"/>
        <v>-781.92</v>
      </c>
      <c r="I208" s="48"/>
      <c r="J208" s="81">
        <f t="shared" si="34"/>
        <v>0.47871999999999998</v>
      </c>
      <c r="K208" s="44" t="s">
        <v>352</v>
      </c>
      <c r="L208" s="78" t="b">
        <f t="shared" si="35"/>
        <v>1</v>
      </c>
      <c r="O208" s="72" t="s">
        <v>433</v>
      </c>
      <c r="P208" s="47">
        <f t="shared" si="27"/>
        <v>718.08</v>
      </c>
      <c r="Q208" s="47">
        <f t="shared" si="28"/>
        <v>1500</v>
      </c>
    </row>
    <row r="209" spans="1:17" ht="12" x14ac:dyDescent="0.2">
      <c r="A209" s="44"/>
      <c r="B209" s="44"/>
      <c r="C209" s="44" t="s">
        <v>622</v>
      </c>
      <c r="D209" s="47">
        <v>14816.93</v>
      </c>
      <c r="E209" s="48"/>
      <c r="F209" s="47">
        <v>15000</v>
      </c>
      <c r="G209" s="48"/>
      <c r="H209" s="47">
        <f t="shared" si="33"/>
        <v>-183.07</v>
      </c>
      <c r="I209" s="48"/>
      <c r="J209" s="81">
        <f t="shared" si="34"/>
        <v>0.98780000000000001</v>
      </c>
      <c r="K209" s="44" t="s">
        <v>622</v>
      </c>
      <c r="L209" s="78" t="b">
        <f t="shared" si="35"/>
        <v>1</v>
      </c>
      <c r="O209" s="72" t="s">
        <v>604</v>
      </c>
      <c r="P209" s="47">
        <f t="shared" si="27"/>
        <v>14816.93</v>
      </c>
      <c r="Q209" s="47">
        <f t="shared" si="28"/>
        <v>15000</v>
      </c>
    </row>
    <row r="210" spans="1:17" ht="12.75" thickBot="1" x14ac:dyDescent="0.25">
      <c r="A210" s="44"/>
      <c r="B210" s="44"/>
      <c r="C210" s="44" t="s">
        <v>623</v>
      </c>
      <c r="D210" s="49">
        <v>2114.61</v>
      </c>
      <c r="E210" s="48"/>
      <c r="F210" s="49">
        <v>1750</v>
      </c>
      <c r="G210" s="48"/>
      <c r="H210" s="47">
        <f t="shared" si="33"/>
        <v>364.61</v>
      </c>
      <c r="I210" s="48"/>
      <c r="J210" s="81">
        <f t="shared" si="34"/>
        <v>1.20835</v>
      </c>
      <c r="K210" s="44" t="s">
        <v>623</v>
      </c>
      <c r="L210" s="78" t="b">
        <f t="shared" si="35"/>
        <v>1</v>
      </c>
      <c r="O210" s="72" t="s">
        <v>625</v>
      </c>
      <c r="P210" s="47">
        <f t="shared" si="27"/>
        <v>2114.61</v>
      </c>
      <c r="Q210" s="47">
        <f t="shared" si="28"/>
        <v>1750</v>
      </c>
    </row>
    <row r="211" spans="1:17" ht="12.75" thickBot="1" x14ac:dyDescent="0.25">
      <c r="A211" s="44"/>
      <c r="B211" s="44"/>
      <c r="C211" s="44" t="s">
        <v>353</v>
      </c>
      <c r="D211" s="49">
        <v>0</v>
      </c>
      <c r="E211" s="49"/>
      <c r="F211" s="49"/>
      <c r="G211" s="48"/>
      <c r="H211" s="49"/>
      <c r="I211" s="48"/>
      <c r="J211" s="82"/>
      <c r="K211" s="44" t="s">
        <v>353</v>
      </c>
      <c r="L211" s="78" t="b">
        <f t="shared" si="35"/>
        <v>1</v>
      </c>
      <c r="O211" s="72" t="s">
        <v>444</v>
      </c>
      <c r="P211" s="47">
        <f t="shared" si="27"/>
        <v>0</v>
      </c>
      <c r="Q211" s="47">
        <f t="shared" si="28"/>
        <v>0</v>
      </c>
    </row>
    <row r="212" spans="1:17" ht="12" x14ac:dyDescent="0.2">
      <c r="A212" s="44"/>
      <c r="B212" s="44" t="s">
        <v>354</v>
      </c>
      <c r="C212" s="44"/>
      <c r="D212" s="47">
        <f>ROUND(SUM(D182:D211),5)</f>
        <v>495898.83</v>
      </c>
      <c r="E212" s="47"/>
      <c r="F212" s="47">
        <f>ROUND(SUM(F182:F211),5)</f>
        <v>489045</v>
      </c>
      <c r="G212" s="48"/>
      <c r="H212" s="47">
        <f>ROUND((D212-F212),5)</f>
        <v>6853.83</v>
      </c>
      <c r="I212" s="48"/>
      <c r="J212" s="81">
        <f>ROUND(IF(F212=0, IF(D212=0, 0, 1), D212/F212),5)</f>
        <v>1.0140100000000001</v>
      </c>
      <c r="K212" s="44"/>
      <c r="L212" s="78" t="b">
        <f t="shared" si="35"/>
        <v>1</v>
      </c>
      <c r="P212" s="47">
        <f t="shared" si="27"/>
        <v>495898.83</v>
      </c>
      <c r="Q212" s="47">
        <f t="shared" si="28"/>
        <v>489045</v>
      </c>
    </row>
    <row r="213" spans="1:17" ht="12" x14ac:dyDescent="0.2">
      <c r="B213" s="44" t="s">
        <v>241</v>
      </c>
      <c r="C213" s="44"/>
      <c r="D213" s="47">
        <v>0</v>
      </c>
      <c r="E213" s="47"/>
      <c r="F213" s="47"/>
      <c r="G213" s="48"/>
      <c r="H213" s="47"/>
      <c r="I213" s="48"/>
      <c r="J213" s="81"/>
      <c r="K213" s="44"/>
      <c r="L213" s="78" t="b">
        <f>K213=C213</f>
        <v>1</v>
      </c>
      <c r="O213" s="72" t="s">
        <v>434</v>
      </c>
      <c r="P213" s="47">
        <f t="shared" si="27"/>
        <v>0</v>
      </c>
      <c r="Q213" s="47">
        <f t="shared" si="28"/>
        <v>0</v>
      </c>
    </row>
    <row r="214" spans="1:17" ht="12.75" thickBot="1" x14ac:dyDescent="0.25">
      <c r="A214" s="44"/>
      <c r="B214" s="44" t="s">
        <v>160</v>
      </c>
      <c r="C214" s="44"/>
      <c r="D214" s="50">
        <v>0</v>
      </c>
      <c r="E214" s="50"/>
      <c r="F214" s="50"/>
      <c r="G214" s="48"/>
      <c r="H214" s="50"/>
      <c r="I214" s="48"/>
      <c r="J214" s="83"/>
      <c r="K214" s="44"/>
      <c r="L214" s="78" t="b">
        <f t="shared" si="35"/>
        <v>1</v>
      </c>
      <c r="O214" s="72" t="s">
        <v>435</v>
      </c>
      <c r="P214" s="47">
        <f t="shared" ref="P214:P216" si="36">+D214</f>
        <v>0</v>
      </c>
      <c r="Q214" s="47">
        <f t="shared" ref="Q214:Q217" si="37">+F214</f>
        <v>0</v>
      </c>
    </row>
    <row r="215" spans="1:17" ht="12.75" thickBot="1" x14ac:dyDescent="0.25">
      <c r="A215" s="44" t="s">
        <v>31</v>
      </c>
      <c r="B215" s="44"/>
      <c r="C215" s="44"/>
      <c r="D215" s="52">
        <f>ROUND(SUM(D82:D83)+D101+D122+D141+D147+D170+D181+SUM(D212:D214),5)</f>
        <v>2400358.6</v>
      </c>
      <c r="E215" s="52"/>
      <c r="F215" s="52">
        <f>ROUND(SUM(F82:F83)+F101+F122+F141+F147+F170+F181+SUM(F212:F214),5)</f>
        <v>2786467.45</v>
      </c>
      <c r="G215" s="48"/>
      <c r="H215" s="52">
        <f>ROUND((D215-F215),5)</f>
        <v>-386108.85</v>
      </c>
      <c r="I215" s="48"/>
      <c r="J215" s="85">
        <f>ROUND(IF(F215=0, IF(D215=0, 0, 1), D215/F215),5)</f>
        <v>0.86143000000000003</v>
      </c>
      <c r="K215" s="44"/>
      <c r="O215" s="72"/>
      <c r="P215" s="47">
        <f t="shared" si="36"/>
        <v>2400358.6</v>
      </c>
      <c r="Q215" s="47">
        <f t="shared" si="37"/>
        <v>2786467.45</v>
      </c>
    </row>
    <row r="216" spans="1:17" ht="12.75" thickBot="1" x14ac:dyDescent="0.25">
      <c r="A216" s="65" t="s">
        <v>652</v>
      </c>
      <c r="B216" s="44"/>
      <c r="C216" s="44"/>
      <c r="D216" s="53">
        <f>ROUND(D81-D215,5)</f>
        <v>322429.62</v>
      </c>
      <c r="E216" s="53"/>
      <c r="F216" s="53">
        <f>ROUND(F81-F215,5)</f>
        <v>3035.55</v>
      </c>
      <c r="G216" s="44"/>
      <c r="H216" s="53">
        <f>ROUND((D216-F216),5)</f>
        <v>319394.07</v>
      </c>
      <c r="I216" s="44"/>
      <c r="J216" s="86">
        <f>ROUND(IF(F216=0, IF(D216=0, 0, 1), D216/F216),5)</f>
        <v>106.21786</v>
      </c>
      <c r="K216" s="44"/>
      <c r="O216" s="75"/>
      <c r="P216" s="47">
        <f t="shared" si="36"/>
        <v>322429.62</v>
      </c>
      <c r="Q216" s="47">
        <f t="shared" si="37"/>
        <v>3035.55</v>
      </c>
    </row>
    <row r="217" spans="1:17" ht="15.75" thickTop="1" x14ac:dyDescent="0.25">
      <c r="O217" s="75"/>
      <c r="P217" s="47">
        <f t="shared" ref="P217" si="38">+D217</f>
        <v>0</v>
      </c>
      <c r="Q217" s="47">
        <f t="shared" si="37"/>
        <v>0</v>
      </c>
    </row>
    <row r="218" spans="1:17" x14ac:dyDescent="0.25">
      <c r="O218" s="75"/>
    </row>
    <row r="219" spans="1:17" x14ac:dyDescent="0.25">
      <c r="O219" s="75"/>
    </row>
    <row r="220" spans="1:17" x14ac:dyDescent="0.25">
      <c r="O220" s="75"/>
    </row>
    <row r="221" spans="1:17" x14ac:dyDescent="0.25">
      <c r="O221" s="75"/>
    </row>
    <row r="222" spans="1:17" x14ac:dyDescent="0.25">
      <c r="O222" s="75"/>
    </row>
    <row r="223" spans="1:17" x14ac:dyDescent="0.25">
      <c r="O223" s="75"/>
    </row>
    <row r="224" spans="1:17" x14ac:dyDescent="0.25">
      <c r="O224" s="75"/>
    </row>
    <row r="225" spans="15:15" x14ac:dyDescent="0.25">
      <c r="O225" s="75"/>
    </row>
    <row r="226" spans="15:15" x14ac:dyDescent="0.25">
      <c r="O226" s="75"/>
    </row>
    <row r="227" spans="15:15" x14ac:dyDescent="0.25">
      <c r="O227" s="75"/>
    </row>
    <row r="228" spans="15:15" x14ac:dyDescent="0.25">
      <c r="O228" s="75"/>
    </row>
    <row r="229" spans="15:15" x14ac:dyDescent="0.25">
      <c r="O229" s="75"/>
    </row>
    <row r="230" spans="15:15" x14ac:dyDescent="0.25">
      <c r="O230" s="75"/>
    </row>
    <row r="231" spans="15:15" x14ac:dyDescent="0.25">
      <c r="O231" s="75"/>
    </row>
    <row r="232" spans="15:15" x14ac:dyDescent="0.25">
      <c r="O232" s="75"/>
    </row>
    <row r="233" spans="15:15" x14ac:dyDescent="0.25">
      <c r="O233" s="75"/>
    </row>
    <row r="234" spans="15:15" x14ac:dyDescent="0.25">
      <c r="O234" s="75"/>
    </row>
    <row r="235" spans="15:15" x14ac:dyDescent="0.25">
      <c r="O235" s="75"/>
    </row>
    <row r="236" spans="15:15" x14ac:dyDescent="0.25">
      <c r="O236" s="75"/>
    </row>
  </sheetData>
  <conditionalFormatting sqref="L137:L1048576 L1:L133">
    <cfRule type="containsText" dxfId="3" priority="4" operator="containsText" text="FALSE">
      <formula>NOT(ISERROR(SEARCH("FALSE",L1)))</formula>
    </cfRule>
  </conditionalFormatting>
  <conditionalFormatting sqref="L134:L136">
    <cfRule type="containsText" dxfId="2" priority="1" operator="containsText" text="FALSE">
      <formula>NOT(ISERROR(SEARCH("FALSE",L134)))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92D050"/>
  </sheetPr>
  <dimension ref="A1:K95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sqref="A1:K1048576"/>
    </sheetView>
  </sheetViews>
  <sheetFormatPr defaultRowHeight="15" x14ac:dyDescent="0.25"/>
  <cols>
    <col min="1" max="5" width="3" style="65" customWidth="1"/>
    <col min="6" max="6" width="34.5703125" style="65" customWidth="1"/>
    <col min="7" max="7" width="9.28515625" style="57" bestFit="1" customWidth="1"/>
    <col min="8" max="8" width="2.28515625" style="57" customWidth="1"/>
    <col min="9" max="9" width="10" style="57" bestFit="1" customWidth="1"/>
    <col min="10" max="10" width="2.28515625" style="57" customWidth="1"/>
    <col min="11" max="11" width="11.5703125" style="57" bestFit="1" customWidth="1"/>
    <col min="12" max="16384" width="9.140625" style="43"/>
  </cols>
  <sheetData>
    <row r="1" spans="1:11" s="42" customFormat="1" ht="15.75" x14ac:dyDescent="0.25">
      <c r="A1" s="115" t="s">
        <v>766</v>
      </c>
      <c r="B1" s="116"/>
      <c r="C1" s="116"/>
      <c r="D1" s="116"/>
      <c r="E1" s="116"/>
      <c r="F1" s="116"/>
      <c r="G1" s="117"/>
      <c r="H1" s="117"/>
      <c r="I1" s="117"/>
      <c r="J1" s="117"/>
      <c r="K1" s="118" t="s">
        <v>767</v>
      </c>
    </row>
    <row r="2" spans="1:11" ht="18" x14ac:dyDescent="0.25">
      <c r="A2" s="119" t="s">
        <v>768</v>
      </c>
      <c r="B2" s="116"/>
      <c r="C2" s="116"/>
      <c r="D2" s="116"/>
      <c r="E2" s="116"/>
      <c r="F2" s="116"/>
      <c r="G2" s="117"/>
      <c r="H2" s="117"/>
      <c r="I2" s="117"/>
      <c r="J2" s="117"/>
      <c r="K2" s="120">
        <v>44580</v>
      </c>
    </row>
    <row r="3" spans="1:11" x14ac:dyDescent="0.25">
      <c r="A3" s="121" t="s">
        <v>769</v>
      </c>
      <c r="B3" s="116"/>
      <c r="C3" s="116"/>
      <c r="D3" s="116"/>
      <c r="E3" s="116"/>
      <c r="F3" s="116"/>
      <c r="G3" s="117"/>
      <c r="H3" s="117"/>
      <c r="I3" s="117"/>
      <c r="J3" s="117"/>
      <c r="K3" s="118" t="s">
        <v>770</v>
      </c>
    </row>
    <row r="4" spans="1:11" ht="15.75" thickBot="1" x14ac:dyDescent="0.3">
      <c r="A4" s="44"/>
      <c r="B4" s="44"/>
      <c r="C4" s="44"/>
      <c r="D4" s="44"/>
      <c r="E4" s="44"/>
      <c r="F4" s="44"/>
      <c r="G4" s="46"/>
      <c r="H4" s="45"/>
      <c r="I4" s="46"/>
      <c r="J4" s="45"/>
      <c r="K4" s="46"/>
    </row>
    <row r="5" spans="1:11" ht="16.5" thickTop="1" thickBot="1" x14ac:dyDescent="0.3">
      <c r="A5" s="54"/>
      <c r="B5" s="54"/>
      <c r="C5" s="54"/>
      <c r="D5" s="54"/>
      <c r="E5" s="54"/>
      <c r="F5" s="54"/>
      <c r="G5" s="55" t="s">
        <v>763</v>
      </c>
      <c r="H5" s="56"/>
      <c r="I5" s="55" t="s">
        <v>760</v>
      </c>
      <c r="J5" s="56"/>
      <c r="K5" s="55" t="s">
        <v>727</v>
      </c>
    </row>
    <row r="6" spans="1:11" ht="15.75" thickTop="1" x14ac:dyDescent="0.25">
      <c r="A6" s="44" t="s">
        <v>653</v>
      </c>
      <c r="B6" s="44"/>
      <c r="C6" s="44"/>
      <c r="D6" s="44"/>
      <c r="E6" s="44"/>
      <c r="F6" s="44"/>
      <c r="G6" s="47"/>
      <c r="H6" s="48"/>
      <c r="I6" s="47"/>
      <c r="J6" s="48"/>
      <c r="K6" s="47"/>
    </row>
    <row r="7" spans="1:11" x14ac:dyDescent="0.25">
      <c r="A7" s="44"/>
      <c r="B7" s="44" t="s">
        <v>654</v>
      </c>
      <c r="C7" s="44"/>
      <c r="D7" s="44"/>
      <c r="E7" s="44"/>
      <c r="F7" s="44"/>
      <c r="G7" s="47"/>
      <c r="H7" s="48"/>
      <c r="I7" s="47"/>
      <c r="J7" s="48"/>
      <c r="K7" s="47"/>
    </row>
    <row r="8" spans="1:11" x14ac:dyDescent="0.25">
      <c r="A8" s="44"/>
      <c r="B8" s="44"/>
      <c r="C8" s="44" t="s">
        <v>655</v>
      </c>
      <c r="D8" s="44"/>
      <c r="E8" s="44"/>
      <c r="F8" s="44"/>
      <c r="G8" s="47"/>
      <c r="H8" s="48"/>
      <c r="I8" s="47"/>
      <c r="J8" s="48"/>
      <c r="K8" s="47"/>
    </row>
    <row r="9" spans="1:11" x14ac:dyDescent="0.25">
      <c r="A9" s="44"/>
      <c r="B9" s="44"/>
      <c r="C9" s="44"/>
      <c r="D9" s="44" t="s">
        <v>656</v>
      </c>
      <c r="E9" s="44"/>
      <c r="F9" s="44"/>
      <c r="G9" s="47"/>
      <c r="H9" s="48"/>
      <c r="I9" s="47"/>
      <c r="J9" s="48"/>
      <c r="K9" s="47"/>
    </row>
    <row r="10" spans="1:11" x14ac:dyDescent="0.25">
      <c r="A10" s="44"/>
      <c r="B10" s="44"/>
      <c r="C10" s="44"/>
      <c r="D10" s="44"/>
      <c r="E10" s="44" t="s">
        <v>657</v>
      </c>
      <c r="F10" s="44"/>
      <c r="G10" s="47">
        <v>277971.90000000002</v>
      </c>
      <c r="H10" s="48"/>
      <c r="I10" s="47">
        <v>274971.90000000002</v>
      </c>
      <c r="J10" s="48"/>
      <c r="K10" s="47">
        <f t="shared" ref="K10:K17" si="0">ROUND((G10-I10),5)</f>
        <v>3000</v>
      </c>
    </row>
    <row r="11" spans="1:11" x14ac:dyDescent="0.25">
      <c r="A11" s="44"/>
      <c r="B11" s="44"/>
      <c r="C11" s="44"/>
      <c r="D11" s="44"/>
      <c r="E11" s="44" t="s">
        <v>658</v>
      </c>
      <c r="F11" s="44"/>
      <c r="G11" s="47">
        <v>116244.71</v>
      </c>
      <c r="H11" s="48"/>
      <c r="I11" s="47">
        <v>590682.02</v>
      </c>
      <c r="J11" s="48"/>
      <c r="K11" s="47">
        <f t="shared" si="0"/>
        <v>-474437.31</v>
      </c>
    </row>
    <row r="12" spans="1:11" x14ac:dyDescent="0.25">
      <c r="A12" s="44"/>
      <c r="B12" s="44"/>
      <c r="C12" s="44"/>
      <c r="D12" s="44"/>
      <c r="E12" s="44" t="s">
        <v>659</v>
      </c>
      <c r="F12" s="44"/>
      <c r="G12" s="47">
        <v>210196.82</v>
      </c>
      <c r="H12" s="48"/>
      <c r="I12" s="47">
        <v>145890.39000000001</v>
      </c>
      <c r="J12" s="48"/>
      <c r="K12" s="47">
        <f t="shared" si="0"/>
        <v>64306.43</v>
      </c>
    </row>
    <row r="13" spans="1:11" x14ac:dyDescent="0.25">
      <c r="A13" s="44"/>
      <c r="B13" s="44"/>
      <c r="C13" s="44"/>
      <c r="D13" s="44"/>
      <c r="E13" s="44" t="s">
        <v>660</v>
      </c>
      <c r="F13" s="44"/>
      <c r="G13" s="47">
        <v>9112.58</v>
      </c>
      <c r="H13" s="48"/>
      <c r="I13" s="47">
        <v>8379.36</v>
      </c>
      <c r="J13" s="48"/>
      <c r="K13" s="47">
        <f t="shared" si="0"/>
        <v>733.22</v>
      </c>
    </row>
    <row r="14" spans="1:11" x14ac:dyDescent="0.25">
      <c r="A14" s="44"/>
      <c r="B14" s="44"/>
      <c r="C14" s="44"/>
      <c r="D14" s="44"/>
      <c r="E14" s="44" t="s">
        <v>661</v>
      </c>
      <c r="F14" s="44"/>
      <c r="G14" s="47">
        <v>57.42</v>
      </c>
      <c r="H14" s="48"/>
      <c r="I14" s="47">
        <v>57.41</v>
      </c>
      <c r="J14" s="48"/>
      <c r="K14" s="47">
        <f t="shared" si="0"/>
        <v>0.01</v>
      </c>
    </row>
    <row r="15" spans="1:11" ht="15.75" thickBot="1" x14ac:dyDescent="0.3">
      <c r="A15" s="44"/>
      <c r="B15" s="44"/>
      <c r="C15" s="44"/>
      <c r="D15" s="44"/>
      <c r="E15" s="44" t="s">
        <v>662</v>
      </c>
      <c r="F15" s="44"/>
      <c r="G15" s="50">
        <v>0.14000000000000001</v>
      </c>
      <c r="H15" s="48"/>
      <c r="I15" s="50">
        <v>0.14000000000000001</v>
      </c>
      <c r="J15" s="48"/>
      <c r="K15" s="50">
        <f t="shared" si="0"/>
        <v>0</v>
      </c>
    </row>
    <row r="16" spans="1:11" ht="15.75" thickBot="1" x14ac:dyDescent="0.3">
      <c r="A16" s="44"/>
      <c r="B16" s="44"/>
      <c r="C16" s="44"/>
      <c r="D16" s="44" t="s">
        <v>663</v>
      </c>
      <c r="E16" s="44"/>
      <c r="F16" s="44"/>
      <c r="G16" s="51">
        <f>ROUND(SUM(G9:G15),5)</f>
        <v>613583.56999999995</v>
      </c>
      <c r="H16" s="48"/>
      <c r="I16" s="51">
        <f>ROUND(SUM(I9:I15),5)</f>
        <v>1019981.22</v>
      </c>
      <c r="J16" s="48"/>
      <c r="K16" s="51">
        <f t="shared" si="0"/>
        <v>-406397.65</v>
      </c>
    </row>
    <row r="17" spans="1:11" x14ac:dyDescent="0.25">
      <c r="A17" s="44"/>
      <c r="B17" s="44"/>
      <c r="C17" s="44" t="s">
        <v>664</v>
      </c>
      <c r="D17" s="44"/>
      <c r="E17" s="44"/>
      <c r="F17" s="44"/>
      <c r="G17" s="47">
        <f>ROUND(G8+G16,5)</f>
        <v>613583.56999999995</v>
      </c>
      <c r="H17" s="48"/>
      <c r="I17" s="47">
        <f>ROUND(I8+I16,5)</f>
        <v>1019981.22</v>
      </c>
      <c r="J17" s="48"/>
      <c r="K17" s="47">
        <f t="shared" si="0"/>
        <v>-406397.65</v>
      </c>
    </row>
    <row r="18" spans="1:11" x14ac:dyDescent="0.25">
      <c r="A18" s="44"/>
      <c r="B18" s="44"/>
      <c r="C18" s="44" t="s">
        <v>665</v>
      </c>
      <c r="D18" s="44"/>
      <c r="E18" s="44"/>
      <c r="F18" s="44"/>
      <c r="G18" s="47"/>
      <c r="H18" s="48"/>
      <c r="I18" s="47"/>
      <c r="J18" s="48"/>
      <c r="K18" s="47"/>
    </row>
    <row r="19" spans="1:11" x14ac:dyDescent="0.25">
      <c r="A19" s="44"/>
      <c r="B19" s="44"/>
      <c r="C19" s="44"/>
      <c r="D19" s="44" t="s">
        <v>666</v>
      </c>
      <c r="E19" s="44"/>
      <c r="F19" s="44"/>
      <c r="G19" s="47"/>
      <c r="H19" s="48"/>
      <c r="I19" s="47"/>
      <c r="J19" s="48"/>
      <c r="K19" s="47"/>
    </row>
    <row r="20" spans="1:11" ht="15.75" thickBot="1" x14ac:dyDescent="0.3">
      <c r="A20" s="44"/>
      <c r="B20" s="44"/>
      <c r="C20" s="44"/>
      <c r="D20" s="44"/>
      <c r="E20" s="44" t="s">
        <v>667</v>
      </c>
      <c r="F20" s="44"/>
      <c r="G20" s="50">
        <v>44943.23</v>
      </c>
      <c r="H20" s="48"/>
      <c r="I20" s="50">
        <v>52094.6</v>
      </c>
      <c r="J20" s="48"/>
      <c r="K20" s="50">
        <f>ROUND((G20-I20),5)</f>
        <v>-7151.37</v>
      </c>
    </row>
    <row r="21" spans="1:11" ht="15.75" thickBot="1" x14ac:dyDescent="0.3">
      <c r="A21" s="44"/>
      <c r="B21" s="44"/>
      <c r="C21" s="44"/>
      <c r="D21" s="44" t="s">
        <v>668</v>
      </c>
      <c r="E21" s="44"/>
      <c r="F21" s="44"/>
      <c r="G21" s="51">
        <f>ROUND(SUM(G19:G20),5)</f>
        <v>44943.23</v>
      </c>
      <c r="H21" s="48"/>
      <c r="I21" s="51">
        <f>ROUND(SUM(I19:I20),5)</f>
        <v>52094.6</v>
      </c>
      <c r="J21" s="48"/>
      <c r="K21" s="51">
        <f>ROUND((G21-I21),5)</f>
        <v>-7151.37</v>
      </c>
    </row>
    <row r="22" spans="1:11" x14ac:dyDescent="0.25">
      <c r="A22" s="44"/>
      <c r="B22" s="44"/>
      <c r="C22" s="44" t="s">
        <v>669</v>
      </c>
      <c r="D22" s="44"/>
      <c r="E22" s="44"/>
      <c r="F22" s="44"/>
      <c r="G22" s="47">
        <f>ROUND(G18+G21,5)</f>
        <v>44943.23</v>
      </c>
      <c r="H22" s="48"/>
      <c r="I22" s="47">
        <f>ROUND(I18+I21,5)</f>
        <v>52094.6</v>
      </c>
      <c r="J22" s="48"/>
      <c r="K22" s="47">
        <f>ROUND((G22-I22),5)</f>
        <v>-7151.37</v>
      </c>
    </row>
    <row r="23" spans="1:11" x14ac:dyDescent="0.25">
      <c r="A23" s="44"/>
      <c r="B23" s="44"/>
      <c r="C23" s="44" t="s">
        <v>670</v>
      </c>
      <c r="D23" s="44"/>
      <c r="E23" s="44"/>
      <c r="F23" s="44"/>
      <c r="G23" s="47"/>
      <c r="H23" s="48"/>
      <c r="I23" s="47"/>
      <c r="J23" s="48"/>
      <c r="K23" s="47"/>
    </row>
    <row r="24" spans="1:11" x14ac:dyDescent="0.25">
      <c r="A24" s="44"/>
      <c r="B24" s="44"/>
      <c r="C24" s="44"/>
      <c r="D24" s="44" t="s">
        <v>671</v>
      </c>
      <c r="E24" s="44"/>
      <c r="F24" s="44"/>
      <c r="G24" s="47"/>
      <c r="H24" s="48"/>
      <c r="I24" s="47"/>
      <c r="J24" s="48"/>
      <c r="K24" s="47"/>
    </row>
    <row r="25" spans="1:11" x14ac:dyDescent="0.25">
      <c r="A25" s="44"/>
      <c r="B25" s="44"/>
      <c r="C25" s="44"/>
      <c r="D25" s="44"/>
      <c r="E25" s="44" t="s">
        <v>672</v>
      </c>
      <c r="F25" s="44"/>
      <c r="G25" s="47">
        <v>1843.92</v>
      </c>
      <c r="H25" s="48"/>
      <c r="I25" s="47">
        <v>1692.97</v>
      </c>
      <c r="J25" s="48"/>
      <c r="K25" s="47">
        <f t="shared" ref="K25:K40" si="1">ROUND((G25-I25),5)</f>
        <v>150.94999999999999</v>
      </c>
    </row>
    <row r="26" spans="1:11" x14ac:dyDescent="0.25">
      <c r="A26" s="44"/>
      <c r="B26" s="44"/>
      <c r="C26" s="44"/>
      <c r="D26" s="44"/>
      <c r="E26" s="44" t="s">
        <v>728</v>
      </c>
      <c r="F26" s="44"/>
      <c r="G26" s="47">
        <v>419.34</v>
      </c>
      <c r="H26" s="48"/>
      <c r="I26" s="47">
        <v>203.25</v>
      </c>
      <c r="J26" s="48"/>
      <c r="K26" s="47">
        <f t="shared" si="1"/>
        <v>216.09</v>
      </c>
    </row>
    <row r="27" spans="1:11" x14ac:dyDescent="0.25">
      <c r="A27" s="44"/>
      <c r="B27" s="44"/>
      <c r="C27" s="44"/>
      <c r="D27" s="44"/>
      <c r="E27" s="44" t="s">
        <v>673</v>
      </c>
      <c r="F27" s="44"/>
      <c r="G27" s="47">
        <v>488.55</v>
      </c>
      <c r="H27" s="48"/>
      <c r="I27" s="47">
        <v>421.18</v>
      </c>
      <c r="J27" s="48"/>
      <c r="K27" s="47">
        <f t="shared" si="1"/>
        <v>67.37</v>
      </c>
    </row>
    <row r="28" spans="1:11" x14ac:dyDescent="0.25">
      <c r="A28" s="44"/>
      <c r="B28" s="44"/>
      <c r="C28" s="44"/>
      <c r="D28" s="44"/>
      <c r="E28" s="44" t="s">
        <v>674</v>
      </c>
      <c r="F28" s="44"/>
      <c r="G28" s="47">
        <v>1452.89</v>
      </c>
      <c r="H28" s="48"/>
      <c r="I28" s="47">
        <v>1495.15</v>
      </c>
      <c r="J28" s="48"/>
      <c r="K28" s="47">
        <f t="shared" si="1"/>
        <v>-42.26</v>
      </c>
    </row>
    <row r="29" spans="1:11" x14ac:dyDescent="0.25">
      <c r="A29" s="44"/>
      <c r="B29" s="44"/>
      <c r="C29" s="44"/>
      <c r="D29" s="44"/>
      <c r="E29" s="44" t="s">
        <v>675</v>
      </c>
      <c r="F29" s="44"/>
      <c r="G29" s="47">
        <v>258.76</v>
      </c>
      <c r="H29" s="48"/>
      <c r="I29" s="47">
        <v>238.45</v>
      </c>
      <c r="J29" s="48"/>
      <c r="K29" s="47">
        <f t="shared" si="1"/>
        <v>20.309999999999999</v>
      </c>
    </row>
    <row r="30" spans="1:11" x14ac:dyDescent="0.25">
      <c r="A30" s="44"/>
      <c r="B30" s="44"/>
      <c r="C30" s="44"/>
      <c r="D30" s="44"/>
      <c r="E30" s="44" t="s">
        <v>676</v>
      </c>
      <c r="F30" s="44"/>
      <c r="G30" s="47">
        <v>201.52</v>
      </c>
      <c r="H30" s="48"/>
      <c r="I30" s="47">
        <v>218.02</v>
      </c>
      <c r="J30" s="48"/>
      <c r="K30" s="47">
        <f t="shared" si="1"/>
        <v>-16.5</v>
      </c>
    </row>
    <row r="31" spans="1:11" x14ac:dyDescent="0.25">
      <c r="A31" s="44"/>
      <c r="B31" s="44"/>
      <c r="C31" s="44"/>
      <c r="D31" s="44"/>
      <c r="E31" s="44" t="s">
        <v>677</v>
      </c>
      <c r="F31" s="44"/>
      <c r="G31" s="47">
        <v>137.18</v>
      </c>
      <c r="H31" s="48"/>
      <c r="I31" s="47">
        <v>238.1</v>
      </c>
      <c r="J31" s="48"/>
      <c r="K31" s="47">
        <f t="shared" si="1"/>
        <v>-100.92</v>
      </c>
    </row>
    <row r="32" spans="1:11" x14ac:dyDescent="0.25">
      <c r="A32" s="44"/>
      <c r="B32" s="44"/>
      <c r="C32" s="44"/>
      <c r="D32" s="44"/>
      <c r="E32" s="44" t="s">
        <v>723</v>
      </c>
      <c r="F32" s="44"/>
      <c r="G32" s="47">
        <v>70.900000000000006</v>
      </c>
      <c r="H32" s="48"/>
      <c r="I32" s="47">
        <v>79.23</v>
      </c>
      <c r="J32" s="48"/>
      <c r="K32" s="47">
        <f t="shared" si="1"/>
        <v>-8.33</v>
      </c>
    </row>
    <row r="33" spans="1:11" x14ac:dyDescent="0.25">
      <c r="A33" s="44"/>
      <c r="B33" s="44"/>
      <c r="C33" s="44"/>
      <c r="D33" s="44"/>
      <c r="E33" s="44" t="s">
        <v>678</v>
      </c>
      <c r="F33" s="44"/>
      <c r="G33" s="47">
        <v>760.95</v>
      </c>
      <c r="H33" s="48"/>
      <c r="I33" s="47">
        <v>760.95</v>
      </c>
      <c r="J33" s="48"/>
      <c r="K33" s="47">
        <f t="shared" si="1"/>
        <v>0</v>
      </c>
    </row>
    <row r="34" spans="1:11" x14ac:dyDescent="0.25">
      <c r="A34" s="44"/>
      <c r="B34" s="44"/>
      <c r="C34" s="44"/>
      <c r="D34" s="44"/>
      <c r="E34" s="44" t="s">
        <v>679</v>
      </c>
      <c r="F34" s="44"/>
      <c r="G34" s="47">
        <v>27421.1</v>
      </c>
      <c r="H34" s="48"/>
      <c r="I34" s="47">
        <v>25084.400000000001</v>
      </c>
      <c r="J34" s="48"/>
      <c r="K34" s="47">
        <f t="shared" si="1"/>
        <v>2336.6999999999998</v>
      </c>
    </row>
    <row r="35" spans="1:11" x14ac:dyDescent="0.25">
      <c r="A35" s="44"/>
      <c r="B35" s="44"/>
      <c r="C35" s="44"/>
      <c r="D35" s="44"/>
      <c r="E35" s="44" t="s">
        <v>680</v>
      </c>
      <c r="F35" s="44"/>
      <c r="G35" s="47">
        <v>3860.12</v>
      </c>
      <c r="H35" s="48"/>
      <c r="I35" s="47">
        <v>2726.64</v>
      </c>
      <c r="J35" s="48"/>
      <c r="K35" s="47">
        <f t="shared" si="1"/>
        <v>1133.48</v>
      </c>
    </row>
    <row r="36" spans="1:11" x14ac:dyDescent="0.25">
      <c r="A36" s="44"/>
      <c r="B36" s="44"/>
      <c r="C36" s="44"/>
      <c r="D36" s="44"/>
      <c r="E36" s="44" t="s">
        <v>681</v>
      </c>
      <c r="F36" s="44"/>
      <c r="G36" s="47">
        <v>16372.63</v>
      </c>
      <c r="H36" s="48"/>
      <c r="I36" s="47">
        <v>15907.13</v>
      </c>
      <c r="J36" s="48"/>
      <c r="K36" s="47">
        <f t="shared" si="1"/>
        <v>465.5</v>
      </c>
    </row>
    <row r="37" spans="1:11" x14ac:dyDescent="0.25">
      <c r="A37" s="44"/>
      <c r="B37" s="44"/>
      <c r="C37" s="44"/>
      <c r="D37" s="44"/>
      <c r="E37" s="44" t="s">
        <v>682</v>
      </c>
      <c r="F37" s="44"/>
      <c r="G37" s="47">
        <v>6345.29</v>
      </c>
      <c r="H37" s="48"/>
      <c r="I37" s="47">
        <v>7060.08</v>
      </c>
      <c r="J37" s="48"/>
      <c r="K37" s="47">
        <f t="shared" si="1"/>
        <v>-714.79</v>
      </c>
    </row>
    <row r="38" spans="1:11" x14ac:dyDescent="0.25">
      <c r="A38" s="44"/>
      <c r="B38" s="44"/>
      <c r="C38" s="44"/>
      <c r="D38" s="44"/>
      <c r="E38" s="44" t="s">
        <v>683</v>
      </c>
      <c r="F38" s="44"/>
      <c r="G38" s="47">
        <v>1159.24</v>
      </c>
      <c r="H38" s="48"/>
      <c r="I38" s="47">
        <v>949.25</v>
      </c>
      <c r="J38" s="48"/>
      <c r="K38" s="47">
        <f t="shared" si="1"/>
        <v>209.99</v>
      </c>
    </row>
    <row r="39" spans="1:11" ht="15.75" thickBot="1" x14ac:dyDescent="0.3">
      <c r="A39" s="44"/>
      <c r="B39" s="44"/>
      <c r="C39" s="44"/>
      <c r="D39" s="44"/>
      <c r="E39" s="44" t="s">
        <v>684</v>
      </c>
      <c r="F39" s="44"/>
      <c r="G39" s="49">
        <v>1679.86</v>
      </c>
      <c r="H39" s="48"/>
      <c r="I39" s="49">
        <v>2006.64</v>
      </c>
      <c r="J39" s="48"/>
      <c r="K39" s="49">
        <f t="shared" si="1"/>
        <v>-326.77999999999997</v>
      </c>
    </row>
    <row r="40" spans="1:11" x14ac:dyDescent="0.25">
      <c r="A40" s="44"/>
      <c r="B40" s="44"/>
      <c r="C40" s="44"/>
      <c r="D40" s="44" t="s">
        <v>685</v>
      </c>
      <c r="E40" s="44"/>
      <c r="F40" s="44"/>
      <c r="G40" s="47">
        <f>ROUND(SUM(G24:G39),5)</f>
        <v>62472.25</v>
      </c>
      <c r="H40" s="48"/>
      <c r="I40" s="47">
        <f>ROUND(SUM(I24:I39),5)</f>
        <v>59081.440000000002</v>
      </c>
      <c r="J40" s="48"/>
      <c r="K40" s="47">
        <f t="shared" si="1"/>
        <v>3390.81</v>
      </c>
    </row>
    <row r="41" spans="1:11" x14ac:dyDescent="0.25">
      <c r="A41" s="44"/>
      <c r="B41" s="44"/>
      <c r="C41" s="44"/>
      <c r="D41" s="44" t="s">
        <v>670</v>
      </c>
      <c r="E41" s="44"/>
      <c r="F41" s="44"/>
      <c r="G41" s="47"/>
      <c r="H41" s="48"/>
      <c r="I41" s="47"/>
      <c r="J41" s="48"/>
      <c r="K41" s="47"/>
    </row>
    <row r="42" spans="1:11" x14ac:dyDescent="0.25">
      <c r="A42" s="44"/>
      <c r="B42" s="44"/>
      <c r="C42" s="44"/>
      <c r="D42" s="44"/>
      <c r="E42" s="44" t="s">
        <v>729</v>
      </c>
      <c r="F42" s="44"/>
      <c r="G42" s="47">
        <v>107275.5</v>
      </c>
      <c r="H42" s="48"/>
      <c r="I42" s="47">
        <v>100613.16</v>
      </c>
      <c r="J42" s="48"/>
      <c r="K42" s="47">
        <f t="shared" ref="K42:K52" si="2">ROUND((G42-I42),5)</f>
        <v>6662.34</v>
      </c>
    </row>
    <row r="43" spans="1:11" x14ac:dyDescent="0.25">
      <c r="A43" s="44"/>
      <c r="B43" s="44"/>
      <c r="C43" s="44"/>
      <c r="D43" s="44"/>
      <c r="E43" s="44" t="s">
        <v>724</v>
      </c>
      <c r="F43" s="44"/>
      <c r="G43" s="47">
        <v>-13344</v>
      </c>
      <c r="H43" s="48"/>
      <c r="I43" s="47">
        <v>-13344</v>
      </c>
      <c r="J43" s="48"/>
      <c r="K43" s="47">
        <f t="shared" si="2"/>
        <v>0</v>
      </c>
    </row>
    <row r="44" spans="1:11" x14ac:dyDescent="0.25">
      <c r="A44" s="44"/>
      <c r="B44" s="44"/>
      <c r="C44" s="44"/>
      <c r="D44" s="44"/>
      <c r="E44" s="44" t="s">
        <v>686</v>
      </c>
      <c r="F44" s="44"/>
      <c r="G44" s="47">
        <v>12500</v>
      </c>
      <c r="H44" s="48"/>
      <c r="I44" s="47">
        <v>12500</v>
      </c>
      <c r="J44" s="48"/>
      <c r="K44" s="47">
        <f t="shared" si="2"/>
        <v>0</v>
      </c>
    </row>
    <row r="45" spans="1:11" x14ac:dyDescent="0.25">
      <c r="A45" s="44"/>
      <c r="B45" s="44"/>
      <c r="C45" s="44"/>
      <c r="D45" s="44"/>
      <c r="E45" s="44" t="s">
        <v>764</v>
      </c>
      <c r="F45" s="44"/>
      <c r="G45" s="47">
        <v>7108.09</v>
      </c>
      <c r="H45" s="48"/>
      <c r="I45" s="47">
        <v>73.09</v>
      </c>
      <c r="J45" s="48"/>
      <c r="K45" s="47">
        <f t="shared" si="2"/>
        <v>7035</v>
      </c>
    </row>
    <row r="46" spans="1:11" x14ac:dyDescent="0.25">
      <c r="A46" s="44"/>
      <c r="B46" s="44"/>
      <c r="C46" s="44"/>
      <c r="D46" s="44"/>
      <c r="E46" s="44" t="s">
        <v>687</v>
      </c>
      <c r="F46" s="44"/>
      <c r="G46" s="47">
        <v>2115.06</v>
      </c>
      <c r="H46" s="48"/>
      <c r="I46" s="47">
        <v>1883.39</v>
      </c>
      <c r="J46" s="48"/>
      <c r="K46" s="47">
        <f t="shared" si="2"/>
        <v>231.67</v>
      </c>
    </row>
    <row r="47" spans="1:11" x14ac:dyDescent="0.25">
      <c r="A47" s="44"/>
      <c r="B47" s="44"/>
      <c r="C47" s="44"/>
      <c r="D47" s="44"/>
      <c r="E47" s="44" t="s">
        <v>688</v>
      </c>
      <c r="F47" s="44"/>
      <c r="G47" s="47">
        <v>6051.14</v>
      </c>
      <c r="H47" s="48"/>
      <c r="I47" s="47">
        <v>4669.96</v>
      </c>
      <c r="J47" s="48"/>
      <c r="K47" s="47">
        <f t="shared" si="2"/>
        <v>1381.18</v>
      </c>
    </row>
    <row r="48" spans="1:11" x14ac:dyDescent="0.25">
      <c r="A48" s="44"/>
      <c r="B48" s="44"/>
      <c r="C48" s="44"/>
      <c r="D48" s="44"/>
      <c r="E48" s="44" t="s">
        <v>689</v>
      </c>
      <c r="F48" s="44"/>
      <c r="G48" s="47">
        <v>17402</v>
      </c>
      <c r="H48" s="48"/>
      <c r="I48" s="47">
        <v>17402</v>
      </c>
      <c r="J48" s="48"/>
      <c r="K48" s="47">
        <f t="shared" si="2"/>
        <v>0</v>
      </c>
    </row>
    <row r="49" spans="1:11" ht="15.75" thickBot="1" x14ac:dyDescent="0.3">
      <c r="A49" s="44"/>
      <c r="B49" s="44"/>
      <c r="C49" s="44"/>
      <c r="D49" s="44"/>
      <c r="E49" s="44" t="s">
        <v>690</v>
      </c>
      <c r="F49" s="44"/>
      <c r="G49" s="50">
        <v>13234.45</v>
      </c>
      <c r="H49" s="48"/>
      <c r="I49" s="50">
        <v>18440.439999999999</v>
      </c>
      <c r="J49" s="48"/>
      <c r="K49" s="50">
        <f t="shared" si="2"/>
        <v>-5205.99</v>
      </c>
    </row>
    <row r="50" spans="1:11" ht="15.75" thickBot="1" x14ac:dyDescent="0.3">
      <c r="A50" s="44"/>
      <c r="B50" s="44"/>
      <c r="C50" s="44"/>
      <c r="D50" s="44" t="s">
        <v>691</v>
      </c>
      <c r="E50" s="44"/>
      <c r="F50" s="44"/>
      <c r="G50" s="52">
        <f>ROUND(SUM(G41:G49),5)</f>
        <v>152342.24</v>
      </c>
      <c r="H50" s="48"/>
      <c r="I50" s="52">
        <f>ROUND(SUM(I41:I49),5)</f>
        <v>142238.04</v>
      </c>
      <c r="J50" s="48"/>
      <c r="K50" s="52">
        <f t="shared" si="2"/>
        <v>10104.200000000001</v>
      </c>
    </row>
    <row r="51" spans="1:11" ht="15.75" thickBot="1" x14ac:dyDescent="0.3">
      <c r="A51" s="44"/>
      <c r="B51" s="44"/>
      <c r="C51" s="44" t="s">
        <v>691</v>
      </c>
      <c r="D51" s="44"/>
      <c r="E51" s="44"/>
      <c r="F51" s="44"/>
      <c r="G51" s="51">
        <f>ROUND(G23+G40+G50,5)</f>
        <v>214814.49</v>
      </c>
      <c r="H51" s="48"/>
      <c r="I51" s="51">
        <f>ROUND(I23+I40+I50,5)</f>
        <v>201319.48</v>
      </c>
      <c r="J51" s="48"/>
      <c r="K51" s="51">
        <f t="shared" si="2"/>
        <v>13495.01</v>
      </c>
    </row>
    <row r="52" spans="1:11" s="95" customFormat="1" ht="11.25" x14ac:dyDescent="0.2">
      <c r="A52" s="44"/>
      <c r="B52" s="44" t="s">
        <v>692</v>
      </c>
      <c r="C52" s="44"/>
      <c r="D52" s="44"/>
      <c r="E52" s="44"/>
      <c r="F52" s="44"/>
      <c r="G52" s="47">
        <f>ROUND(G7+G17+G22+G51,5)</f>
        <v>873341.29</v>
      </c>
      <c r="H52" s="48"/>
      <c r="I52" s="47">
        <f>ROUND(I7+I17+I22+I51,5)</f>
        <v>1273395.3</v>
      </c>
      <c r="J52" s="48"/>
      <c r="K52" s="47">
        <f t="shared" si="2"/>
        <v>-400054.01</v>
      </c>
    </row>
    <row r="53" spans="1:11" x14ac:dyDescent="0.25">
      <c r="A53" s="44"/>
      <c r="B53" s="44" t="s">
        <v>693</v>
      </c>
      <c r="C53" s="44"/>
      <c r="D53" s="44"/>
      <c r="E53" s="44"/>
      <c r="F53" s="44"/>
      <c r="G53" s="47"/>
      <c r="H53" s="48"/>
      <c r="I53" s="47"/>
      <c r="J53" s="48"/>
      <c r="K53" s="47"/>
    </row>
    <row r="54" spans="1:11" x14ac:dyDescent="0.25">
      <c r="A54" s="44"/>
      <c r="B54" s="44"/>
      <c r="C54" s="44" t="s">
        <v>693</v>
      </c>
      <c r="D54" s="44"/>
      <c r="E54" s="44"/>
      <c r="F54" s="44"/>
      <c r="G54" s="47"/>
      <c r="H54" s="48"/>
      <c r="I54" s="47"/>
      <c r="J54" s="48"/>
      <c r="K54" s="47"/>
    </row>
    <row r="55" spans="1:11" x14ac:dyDescent="0.25">
      <c r="A55" s="44"/>
      <c r="B55" s="44"/>
      <c r="C55" s="44"/>
      <c r="D55" s="44" t="s">
        <v>694</v>
      </c>
      <c r="E55" s="44"/>
      <c r="F55" s="44"/>
      <c r="G55" s="47">
        <v>20483.75</v>
      </c>
      <c r="H55" s="48"/>
      <c r="I55" s="47">
        <v>20483.75</v>
      </c>
      <c r="J55" s="48"/>
      <c r="K55" s="47">
        <f>ROUND((G55-I55),5)</f>
        <v>0</v>
      </c>
    </row>
    <row r="56" spans="1:11" ht="15.75" thickBot="1" x14ac:dyDescent="0.3">
      <c r="A56" s="44"/>
      <c r="B56" s="44"/>
      <c r="C56" s="44"/>
      <c r="D56" s="44" t="s">
        <v>695</v>
      </c>
      <c r="E56" s="44"/>
      <c r="F56" s="44"/>
      <c r="G56" s="50">
        <v>-8235</v>
      </c>
      <c r="H56" s="48"/>
      <c r="I56" s="50">
        <v>-8235</v>
      </c>
      <c r="J56" s="48"/>
      <c r="K56" s="50">
        <f>ROUND((G56-I56),5)</f>
        <v>0</v>
      </c>
    </row>
    <row r="57" spans="1:11" ht="15.75" thickBot="1" x14ac:dyDescent="0.3">
      <c r="A57" s="44"/>
      <c r="B57" s="44"/>
      <c r="C57" s="44" t="s">
        <v>696</v>
      </c>
      <c r="D57" s="44"/>
      <c r="E57" s="44"/>
      <c r="F57" s="44"/>
      <c r="G57" s="52">
        <f>ROUND(SUM(G54:G56),5)</f>
        <v>12248.75</v>
      </c>
      <c r="H57" s="48"/>
      <c r="I57" s="52">
        <f>ROUND(SUM(I54:I56),5)</f>
        <v>12248.75</v>
      </c>
      <c r="J57" s="48"/>
      <c r="K57" s="52">
        <f>ROUND((G57-I57),5)</f>
        <v>0</v>
      </c>
    </row>
    <row r="58" spans="1:11" ht="15.75" thickBot="1" x14ac:dyDescent="0.3">
      <c r="A58" s="44"/>
      <c r="B58" s="44" t="s">
        <v>696</v>
      </c>
      <c r="C58" s="44"/>
      <c r="D58" s="44"/>
      <c r="E58" s="44"/>
      <c r="F58" s="44"/>
      <c r="G58" s="52">
        <f>ROUND(G53+G57,5)</f>
        <v>12248.75</v>
      </c>
      <c r="H58" s="48"/>
      <c r="I58" s="52">
        <f>ROUND(I53+I57,5)</f>
        <v>12248.75</v>
      </c>
      <c r="J58" s="48"/>
      <c r="K58" s="52">
        <f>ROUND((G58-I58),5)</f>
        <v>0</v>
      </c>
    </row>
    <row r="59" spans="1:11" ht="15.75" thickBot="1" x14ac:dyDescent="0.3">
      <c r="A59" s="44" t="s">
        <v>697</v>
      </c>
      <c r="B59" s="44"/>
      <c r="C59" s="44"/>
      <c r="D59" s="44"/>
      <c r="E59" s="44"/>
      <c r="F59" s="44"/>
      <c r="G59" s="53">
        <f>ROUND(G6+G52+G58,5)</f>
        <v>885590.04</v>
      </c>
      <c r="H59" s="44"/>
      <c r="I59" s="53">
        <f>ROUND(I6+I52+I58,5)</f>
        <v>1285644.05</v>
      </c>
      <c r="J59" s="44"/>
      <c r="K59" s="53">
        <f>ROUND((G59-I59),5)</f>
        <v>-400054.01</v>
      </c>
    </row>
    <row r="60" spans="1:11" ht="15.75" thickTop="1" x14ac:dyDescent="0.25">
      <c r="A60" s="44" t="s">
        <v>698</v>
      </c>
      <c r="B60" s="44"/>
      <c r="C60" s="44"/>
      <c r="D60" s="44"/>
      <c r="E60" s="44"/>
      <c r="F60" s="44"/>
      <c r="G60" s="47"/>
      <c r="H60" s="48"/>
      <c r="I60" s="47"/>
      <c r="J60" s="48"/>
      <c r="K60" s="47"/>
    </row>
    <row r="61" spans="1:11" x14ac:dyDescent="0.25">
      <c r="A61" s="44"/>
      <c r="B61" s="44" t="s">
        <v>699</v>
      </c>
      <c r="C61" s="44"/>
      <c r="D61" s="44"/>
      <c r="E61" s="44"/>
      <c r="F61" s="44"/>
      <c r="G61" s="47"/>
      <c r="H61" s="48"/>
      <c r="I61" s="47"/>
      <c r="J61" s="48"/>
      <c r="K61" s="47"/>
    </row>
    <row r="62" spans="1:11" x14ac:dyDescent="0.25">
      <c r="A62" s="44"/>
      <c r="B62" s="44"/>
      <c r="C62" s="44" t="s">
        <v>700</v>
      </c>
      <c r="D62" s="44"/>
      <c r="E62" s="44"/>
      <c r="F62" s="44"/>
      <c r="G62" s="47"/>
      <c r="H62" s="48"/>
      <c r="I62" s="47"/>
      <c r="J62" s="48"/>
      <c r="K62" s="47"/>
    </row>
    <row r="63" spans="1:11" x14ac:dyDescent="0.25">
      <c r="A63" s="44"/>
      <c r="B63" s="44"/>
      <c r="C63" s="44"/>
      <c r="D63" s="44" t="s">
        <v>701</v>
      </c>
      <c r="E63" s="44"/>
      <c r="F63" s="44"/>
      <c r="G63" s="47"/>
      <c r="H63" s="48"/>
      <c r="I63" s="47"/>
      <c r="J63" s="48"/>
      <c r="K63" s="47"/>
    </row>
    <row r="64" spans="1:11" ht="15.75" thickBot="1" x14ac:dyDescent="0.3">
      <c r="A64" s="44"/>
      <c r="B64" s="44"/>
      <c r="C64" s="44"/>
      <c r="D64" s="44"/>
      <c r="E64" s="44" t="s">
        <v>702</v>
      </c>
      <c r="F64" s="44"/>
      <c r="G64" s="49">
        <v>114570.4</v>
      </c>
      <c r="H64" s="48"/>
      <c r="I64" s="49">
        <v>462285.82</v>
      </c>
      <c r="J64" s="48"/>
      <c r="K64" s="49">
        <f>ROUND((G64-I64),5)</f>
        <v>-347715.42</v>
      </c>
    </row>
    <row r="65" spans="1:11" x14ac:dyDescent="0.25">
      <c r="A65" s="44"/>
      <c r="B65" s="44"/>
      <c r="C65" s="44"/>
      <c r="D65" s="44" t="s">
        <v>703</v>
      </c>
      <c r="E65" s="44"/>
      <c r="F65" s="44"/>
      <c r="G65" s="47">
        <f>ROUND(SUM(G63:G64),5)</f>
        <v>114570.4</v>
      </c>
      <c r="H65" s="48"/>
      <c r="I65" s="47">
        <f>ROUND(SUM(I63:I64),5)</f>
        <v>462285.82</v>
      </c>
      <c r="J65" s="48"/>
      <c r="K65" s="47">
        <f>ROUND((G65-I65),5)</f>
        <v>-347715.42</v>
      </c>
    </row>
    <row r="66" spans="1:11" x14ac:dyDescent="0.25">
      <c r="A66" s="44"/>
      <c r="B66" s="44"/>
      <c r="C66" s="44"/>
      <c r="D66" s="44" t="s">
        <v>704</v>
      </c>
      <c r="E66" s="44"/>
      <c r="F66" s="44"/>
      <c r="G66" s="47"/>
      <c r="H66" s="48"/>
      <c r="I66" s="47"/>
      <c r="J66" s="48"/>
      <c r="K66" s="47"/>
    </row>
    <row r="67" spans="1:11" x14ac:dyDescent="0.25">
      <c r="A67" s="44"/>
      <c r="B67" s="44"/>
      <c r="C67" s="44"/>
      <c r="D67" s="44"/>
      <c r="E67" s="44" t="s">
        <v>730</v>
      </c>
      <c r="F67" s="44"/>
      <c r="G67" s="47"/>
      <c r="H67" s="48"/>
      <c r="I67" s="47"/>
      <c r="J67" s="48"/>
      <c r="K67" s="47"/>
    </row>
    <row r="68" spans="1:11" x14ac:dyDescent="0.25">
      <c r="A68" s="44"/>
      <c r="B68" s="44"/>
      <c r="C68" s="44"/>
      <c r="D68" s="44"/>
      <c r="E68" s="44"/>
      <c r="F68" s="44" t="s">
        <v>731</v>
      </c>
      <c r="G68" s="47">
        <v>0</v>
      </c>
      <c r="H68" s="48"/>
      <c r="I68" s="47">
        <v>149062.32</v>
      </c>
      <c r="J68" s="48"/>
      <c r="K68" s="47">
        <f t="shared" ref="K68:K74" si="3">ROUND((G68-I68),5)</f>
        <v>-149062.32</v>
      </c>
    </row>
    <row r="69" spans="1:11" x14ac:dyDescent="0.25">
      <c r="A69" s="44"/>
      <c r="B69" s="44"/>
      <c r="C69" s="44"/>
      <c r="D69" s="44"/>
      <c r="E69" s="44"/>
      <c r="F69" s="44" t="s">
        <v>732</v>
      </c>
      <c r="G69" s="47">
        <v>0</v>
      </c>
      <c r="H69" s="48"/>
      <c r="I69" s="47">
        <v>9162.42</v>
      </c>
      <c r="J69" s="48"/>
      <c r="K69" s="47">
        <f t="shared" si="3"/>
        <v>-9162.42</v>
      </c>
    </row>
    <row r="70" spans="1:11" x14ac:dyDescent="0.25">
      <c r="A70" s="44"/>
      <c r="B70" s="44"/>
      <c r="C70" s="44"/>
      <c r="D70" s="44"/>
      <c r="E70" s="44"/>
      <c r="F70" s="44" t="s">
        <v>733</v>
      </c>
      <c r="G70" s="47">
        <v>0</v>
      </c>
      <c r="H70" s="48"/>
      <c r="I70" s="47">
        <v>133551.6</v>
      </c>
      <c r="J70" s="48"/>
      <c r="K70" s="47">
        <f t="shared" si="3"/>
        <v>-133551.6</v>
      </c>
    </row>
    <row r="71" spans="1:11" x14ac:dyDescent="0.25">
      <c r="A71" s="44"/>
      <c r="B71" s="44"/>
      <c r="C71" s="44"/>
      <c r="D71" s="44"/>
      <c r="E71" s="44"/>
      <c r="F71" s="44" t="s">
        <v>734</v>
      </c>
      <c r="G71" s="47">
        <v>0</v>
      </c>
      <c r="H71" s="48"/>
      <c r="I71" s="47">
        <v>12321.74</v>
      </c>
      <c r="J71" s="48"/>
      <c r="K71" s="47">
        <f t="shared" si="3"/>
        <v>-12321.74</v>
      </c>
    </row>
    <row r="72" spans="1:11" x14ac:dyDescent="0.25">
      <c r="A72" s="44"/>
      <c r="B72" s="44"/>
      <c r="C72" s="44"/>
      <c r="D72" s="44"/>
      <c r="E72" s="44"/>
      <c r="F72" s="44" t="s">
        <v>735</v>
      </c>
      <c r="G72" s="47">
        <v>0</v>
      </c>
      <c r="H72" s="48"/>
      <c r="I72" s="47">
        <v>59364.38</v>
      </c>
      <c r="J72" s="48"/>
      <c r="K72" s="47">
        <f t="shared" si="3"/>
        <v>-59364.38</v>
      </c>
    </row>
    <row r="73" spans="1:11" ht="15.75" thickBot="1" x14ac:dyDescent="0.3">
      <c r="A73" s="44"/>
      <c r="B73" s="44"/>
      <c r="C73" s="44"/>
      <c r="D73" s="44"/>
      <c r="E73" s="44"/>
      <c r="F73" s="44" t="s">
        <v>736</v>
      </c>
      <c r="G73" s="49">
        <v>0</v>
      </c>
      <c r="H73" s="48"/>
      <c r="I73" s="49">
        <v>6887.58</v>
      </c>
      <c r="J73" s="48"/>
      <c r="K73" s="49">
        <f t="shared" si="3"/>
        <v>-6887.58</v>
      </c>
    </row>
    <row r="74" spans="1:11" x14ac:dyDescent="0.25">
      <c r="A74" s="44"/>
      <c r="B74" s="44"/>
      <c r="C74" s="44"/>
      <c r="D74" s="44"/>
      <c r="E74" s="44" t="s">
        <v>737</v>
      </c>
      <c r="F74" s="44"/>
      <c r="G74" s="47">
        <f>ROUND(SUM(G67:G73),5)</f>
        <v>0</v>
      </c>
      <c r="H74" s="48"/>
      <c r="I74" s="47">
        <f>ROUND(SUM(I67:I73),5)</f>
        <v>370350.04</v>
      </c>
      <c r="J74" s="48"/>
      <c r="K74" s="47">
        <f t="shared" si="3"/>
        <v>-370350.04</v>
      </c>
    </row>
    <row r="75" spans="1:11" x14ac:dyDescent="0.25">
      <c r="A75" s="44"/>
      <c r="B75" s="44"/>
      <c r="C75" s="44"/>
      <c r="D75" s="44"/>
      <c r="E75" s="44" t="s">
        <v>704</v>
      </c>
      <c r="F75" s="44"/>
      <c r="G75" s="47"/>
      <c r="H75" s="48"/>
      <c r="I75" s="47"/>
      <c r="J75" s="48"/>
      <c r="K75" s="47"/>
    </row>
    <row r="76" spans="1:11" x14ac:dyDescent="0.25">
      <c r="A76" s="44"/>
      <c r="B76" s="44"/>
      <c r="C76" s="44"/>
      <c r="D76" s="44"/>
      <c r="E76" s="44"/>
      <c r="F76" s="44" t="s">
        <v>705</v>
      </c>
      <c r="G76" s="47">
        <v>98955.93</v>
      </c>
      <c r="H76" s="48"/>
      <c r="I76" s="47">
        <v>79885.97</v>
      </c>
      <c r="J76" s="48"/>
      <c r="K76" s="47">
        <f t="shared" ref="K76:K88" si="4">ROUND((G76-I76),5)</f>
        <v>19069.96</v>
      </c>
    </row>
    <row r="77" spans="1:11" s="95" customFormat="1" ht="11.25" x14ac:dyDescent="0.2">
      <c r="A77" s="44"/>
      <c r="B77" s="44"/>
      <c r="C77" s="44"/>
      <c r="D77" s="44"/>
      <c r="E77" s="44"/>
      <c r="F77" s="44" t="s">
        <v>706</v>
      </c>
      <c r="G77" s="47">
        <v>48107.98</v>
      </c>
      <c r="H77" s="48"/>
      <c r="I77" s="47">
        <v>42942.73</v>
      </c>
      <c r="J77" s="48"/>
      <c r="K77" s="47">
        <f t="shared" si="4"/>
        <v>5165.25</v>
      </c>
    </row>
    <row r="78" spans="1:11" x14ac:dyDescent="0.25">
      <c r="A78" s="44"/>
      <c r="B78" s="44"/>
      <c r="C78" s="44"/>
      <c r="D78" s="44"/>
      <c r="E78" s="44"/>
      <c r="F78" s="44" t="s">
        <v>761</v>
      </c>
      <c r="G78" s="47">
        <v>0</v>
      </c>
      <c r="H78" s="48"/>
      <c r="I78" s="47">
        <v>1950</v>
      </c>
      <c r="J78" s="48"/>
      <c r="K78" s="47">
        <f t="shared" si="4"/>
        <v>-1950</v>
      </c>
    </row>
    <row r="79" spans="1:11" x14ac:dyDescent="0.25">
      <c r="A79" s="44"/>
      <c r="B79" s="44"/>
      <c r="C79" s="44"/>
      <c r="D79" s="44"/>
      <c r="E79" s="44"/>
      <c r="F79" s="44" t="s">
        <v>707</v>
      </c>
      <c r="G79" s="47">
        <v>280510</v>
      </c>
      <c r="H79" s="48"/>
      <c r="I79" s="47">
        <v>277510</v>
      </c>
      <c r="J79" s="48"/>
      <c r="K79" s="47">
        <f t="shared" si="4"/>
        <v>3000</v>
      </c>
    </row>
    <row r="80" spans="1:11" x14ac:dyDescent="0.25">
      <c r="A80" s="44"/>
      <c r="B80" s="44"/>
      <c r="C80" s="44"/>
      <c r="D80" s="44"/>
      <c r="E80" s="44"/>
      <c r="F80" s="44" t="s">
        <v>738</v>
      </c>
      <c r="G80" s="47">
        <v>315.58999999999997</v>
      </c>
      <c r="H80" s="48"/>
      <c r="I80" s="47">
        <v>-279.73</v>
      </c>
      <c r="J80" s="48"/>
      <c r="K80" s="47">
        <f t="shared" si="4"/>
        <v>595.32000000000005</v>
      </c>
    </row>
    <row r="81" spans="1:11" x14ac:dyDescent="0.25">
      <c r="A81" s="44"/>
      <c r="B81" s="44"/>
      <c r="C81" s="44"/>
      <c r="D81" s="44"/>
      <c r="E81" s="44"/>
      <c r="F81" s="44" t="s">
        <v>708</v>
      </c>
      <c r="G81" s="47">
        <v>0</v>
      </c>
      <c r="H81" s="48"/>
      <c r="I81" s="47">
        <v>665.98</v>
      </c>
      <c r="J81" s="48"/>
      <c r="K81" s="47">
        <f t="shared" si="4"/>
        <v>-665.98</v>
      </c>
    </row>
    <row r="82" spans="1:11" x14ac:dyDescent="0.25">
      <c r="A82" s="44"/>
      <c r="B82" s="44"/>
      <c r="C82" s="44"/>
      <c r="D82" s="44"/>
      <c r="E82" s="44"/>
      <c r="F82" s="44" t="s">
        <v>709</v>
      </c>
      <c r="G82" s="47">
        <v>930</v>
      </c>
      <c r="H82" s="48"/>
      <c r="I82" s="47">
        <v>1220</v>
      </c>
      <c r="J82" s="48"/>
      <c r="K82" s="47">
        <f t="shared" si="4"/>
        <v>-290</v>
      </c>
    </row>
    <row r="83" spans="1:11" x14ac:dyDescent="0.25">
      <c r="A83" s="44"/>
      <c r="B83" s="44"/>
      <c r="C83" s="44"/>
      <c r="D83" s="44"/>
      <c r="E83" s="44"/>
      <c r="F83" s="44" t="s">
        <v>710</v>
      </c>
      <c r="G83" s="47">
        <v>44.15</v>
      </c>
      <c r="H83" s="48"/>
      <c r="I83" s="47">
        <v>30005.5</v>
      </c>
      <c r="J83" s="48"/>
      <c r="K83" s="47">
        <f t="shared" si="4"/>
        <v>-29961.35</v>
      </c>
    </row>
    <row r="84" spans="1:11" ht="15.75" thickBot="1" x14ac:dyDescent="0.3">
      <c r="A84" s="44"/>
      <c r="B84" s="44"/>
      <c r="C84" s="44"/>
      <c r="D84" s="44"/>
      <c r="E84" s="44"/>
      <c r="F84" s="44" t="s">
        <v>711</v>
      </c>
      <c r="G84" s="50">
        <v>372945.38</v>
      </c>
      <c r="H84" s="48"/>
      <c r="I84" s="50">
        <v>90699.83</v>
      </c>
      <c r="J84" s="48"/>
      <c r="K84" s="50">
        <f t="shared" si="4"/>
        <v>282245.55</v>
      </c>
    </row>
    <row r="85" spans="1:11" ht="15.75" thickBot="1" x14ac:dyDescent="0.3">
      <c r="A85" s="44"/>
      <c r="B85" s="44"/>
      <c r="C85" s="44"/>
      <c r="D85" s="44"/>
      <c r="E85" s="44" t="s">
        <v>712</v>
      </c>
      <c r="F85" s="44"/>
      <c r="G85" s="52">
        <f>ROUND(SUM(G75:G84),5)</f>
        <v>801809.03</v>
      </c>
      <c r="H85" s="48"/>
      <c r="I85" s="52">
        <f>ROUND(SUM(I75:I84),5)</f>
        <v>524600.28</v>
      </c>
      <c r="J85" s="48"/>
      <c r="K85" s="52">
        <f t="shared" si="4"/>
        <v>277208.75</v>
      </c>
    </row>
    <row r="86" spans="1:11" ht="15.75" thickBot="1" x14ac:dyDescent="0.3">
      <c r="A86" s="44"/>
      <c r="B86" s="44"/>
      <c r="C86" s="44"/>
      <c r="D86" s="44" t="s">
        <v>712</v>
      </c>
      <c r="E86" s="44"/>
      <c r="F86" s="44"/>
      <c r="G86" s="52">
        <f>ROUND(G66+G74+G85,5)</f>
        <v>801809.03</v>
      </c>
      <c r="H86" s="48"/>
      <c r="I86" s="52">
        <f>ROUND(I66+I74+I85,5)</f>
        <v>894950.32</v>
      </c>
      <c r="J86" s="48"/>
      <c r="K86" s="52">
        <f t="shared" si="4"/>
        <v>-93141.29</v>
      </c>
    </row>
    <row r="87" spans="1:11" ht="15.75" thickBot="1" x14ac:dyDescent="0.3">
      <c r="A87" s="44"/>
      <c r="B87" s="44"/>
      <c r="C87" s="44" t="s">
        <v>713</v>
      </c>
      <c r="D87" s="44"/>
      <c r="E87" s="44"/>
      <c r="F87" s="44"/>
      <c r="G87" s="51">
        <f>ROUND(G62+G65+G86,5)</f>
        <v>916379.43</v>
      </c>
      <c r="H87" s="48"/>
      <c r="I87" s="51">
        <f>ROUND(I62+I65+I86,5)</f>
        <v>1357236.14</v>
      </c>
      <c r="J87" s="48"/>
      <c r="K87" s="51">
        <f t="shared" si="4"/>
        <v>-440856.71</v>
      </c>
    </row>
    <row r="88" spans="1:11" x14ac:dyDescent="0.25">
      <c r="A88" s="44"/>
      <c r="B88" s="44" t="s">
        <v>714</v>
      </c>
      <c r="C88" s="44"/>
      <c r="D88" s="44"/>
      <c r="E88" s="44"/>
      <c r="F88" s="44"/>
      <c r="G88" s="47">
        <f>ROUND(G61+G87,5)</f>
        <v>916379.43</v>
      </c>
      <c r="H88" s="48"/>
      <c r="I88" s="47">
        <f>ROUND(I61+I87,5)</f>
        <v>1357236.14</v>
      </c>
      <c r="J88" s="48"/>
      <c r="K88" s="47">
        <f t="shared" si="4"/>
        <v>-440856.71</v>
      </c>
    </row>
    <row r="89" spans="1:11" x14ac:dyDescent="0.25">
      <c r="A89" s="44"/>
      <c r="B89" s="44" t="s">
        <v>715</v>
      </c>
      <c r="C89" s="44"/>
      <c r="D89" s="44"/>
      <c r="E89" s="44"/>
      <c r="F89" s="44"/>
      <c r="G89" s="47"/>
      <c r="H89" s="48"/>
      <c r="I89" s="47"/>
      <c r="J89" s="48"/>
      <c r="K89" s="47"/>
    </row>
    <row r="90" spans="1:11" x14ac:dyDescent="0.25">
      <c r="A90" s="44"/>
      <c r="B90" s="44"/>
      <c r="C90" s="44" t="s">
        <v>716</v>
      </c>
      <c r="D90" s="44"/>
      <c r="E90" s="44"/>
      <c r="F90" s="44"/>
      <c r="G90" s="47">
        <v>601978.93999999994</v>
      </c>
      <c r="H90" s="48"/>
      <c r="I90" s="47">
        <v>576478.93999999994</v>
      </c>
      <c r="J90" s="48"/>
      <c r="K90" s="47">
        <f>ROUND((G90-I90),5)</f>
        <v>25500</v>
      </c>
    </row>
    <row r="91" spans="1:11" x14ac:dyDescent="0.25">
      <c r="A91" s="44"/>
      <c r="B91" s="44"/>
      <c r="C91" s="44" t="s">
        <v>717</v>
      </c>
      <c r="D91" s="44"/>
      <c r="E91" s="44"/>
      <c r="F91" s="44"/>
      <c r="G91" s="47">
        <v>-312456.08</v>
      </c>
      <c r="H91" s="48"/>
      <c r="I91" s="47">
        <v>-312456.08</v>
      </c>
      <c r="J91" s="48"/>
      <c r="K91" s="47">
        <f>ROUND((G91-I91),5)</f>
        <v>0</v>
      </c>
    </row>
    <row r="92" spans="1:11" ht="15.75" thickBot="1" x14ac:dyDescent="0.3">
      <c r="A92" s="44"/>
      <c r="B92" s="44"/>
      <c r="C92" s="44" t="s">
        <v>652</v>
      </c>
      <c r="D92" s="44"/>
      <c r="E92" s="44"/>
      <c r="F92" s="44"/>
      <c r="G92" s="50">
        <v>-320312.25</v>
      </c>
      <c r="H92" s="48"/>
      <c r="I92" s="50">
        <v>-335614.95</v>
      </c>
      <c r="J92" s="48"/>
      <c r="K92" s="50">
        <f>ROUND((G92-I92),5)</f>
        <v>15302.7</v>
      </c>
    </row>
    <row r="93" spans="1:11" ht="15.75" thickBot="1" x14ac:dyDescent="0.3">
      <c r="A93" s="44"/>
      <c r="B93" s="44" t="s">
        <v>718</v>
      </c>
      <c r="C93" s="44"/>
      <c r="D93" s="44"/>
      <c r="E93" s="44"/>
      <c r="F93" s="44"/>
      <c r="G93" s="52">
        <f>ROUND(SUM(G89:G92),5)</f>
        <v>-30789.39</v>
      </c>
      <c r="H93" s="48"/>
      <c r="I93" s="52">
        <f>ROUND(SUM(I89:I92),5)</f>
        <v>-71592.09</v>
      </c>
      <c r="J93" s="48"/>
      <c r="K93" s="52">
        <f>ROUND((G93-I93),5)</f>
        <v>40802.699999999997</v>
      </c>
    </row>
    <row r="94" spans="1:11" ht="15.75" thickBot="1" x14ac:dyDescent="0.3">
      <c r="A94" s="44" t="s">
        <v>719</v>
      </c>
      <c r="B94" s="44"/>
      <c r="C94" s="44"/>
      <c r="D94" s="44"/>
      <c r="E94" s="44"/>
      <c r="F94" s="44"/>
      <c r="G94" s="53">
        <f>ROUND(G60+G88+G93,5)</f>
        <v>885590.04</v>
      </c>
      <c r="H94" s="44"/>
      <c r="I94" s="53">
        <f>ROUND(I60+I88+I93,5)</f>
        <v>1285644.05</v>
      </c>
      <c r="J94" s="44"/>
      <c r="K94" s="53">
        <f>ROUND((G94-I94),5)</f>
        <v>-400054.01</v>
      </c>
    </row>
    <row r="95" spans="1:11" ht="15.75" thickTop="1" x14ac:dyDescent="0.25"/>
  </sheetData>
  <pageMargins left="0.7" right="0.7" top="0.75" bottom="0.75" header="0.1" footer="0.3"/>
  <pageSetup orientation="portrait" r:id="rId1"/>
  <headerFooter>
    <oddHeader>&amp;L&amp;"Arial,Bold"&amp;8 1:00 PM
&amp;"Arial,Bold"&amp;8 12/16/20
&amp;"Arial,Bold"&amp;8 Accrual Basis&amp;C&amp;"Arial,Bold"&amp;12 The Place Master Association Inc
&amp;"Arial,Bold"&amp;14 Balance Sheet
&amp;"Arial,Bold"&amp;10 As of November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S216"/>
  <sheetViews>
    <sheetView workbookViewId="0">
      <selection activeCell="C5" sqref="C5"/>
    </sheetView>
  </sheetViews>
  <sheetFormatPr defaultColWidth="8.7109375" defaultRowHeight="15" x14ac:dyDescent="0.25"/>
  <cols>
    <col min="1" max="1" width="10.7109375" style="65" bestFit="1" customWidth="1"/>
    <col min="2" max="2" width="2.7109375" style="65" customWidth="1"/>
    <col min="3" max="3" width="30.7109375" style="65" customWidth="1"/>
    <col min="4" max="4" width="27.5703125" style="57" customWidth="1"/>
    <col min="5" max="5" width="2.28515625" style="57" customWidth="1"/>
    <col min="6" max="6" width="8.7109375" style="43"/>
    <col min="7" max="7" width="32.28515625" style="11" bestFit="1" customWidth="1"/>
    <col min="8" max="8" width="8.7109375" style="11"/>
    <col min="9" max="10" width="8.7109375" style="43"/>
    <col min="11" max="11" width="32.28515625" style="28" customWidth="1"/>
    <col min="12" max="12" width="5.42578125" style="57" bestFit="1" customWidth="1"/>
    <col min="13" max="13" width="32.28515625" style="11" bestFit="1" customWidth="1"/>
    <col min="14" max="14" width="32.28515625" style="28" customWidth="1"/>
    <col min="15" max="19" width="8.7109375" style="11"/>
    <col min="20" max="16384" width="8.7109375" style="43"/>
  </cols>
  <sheetData>
    <row r="1" spans="1:14" ht="15.75" thickBot="1" x14ac:dyDescent="0.3">
      <c r="A1" s="44"/>
      <c r="B1" s="44"/>
      <c r="C1" s="44"/>
      <c r="D1" s="46"/>
      <c r="E1" s="45"/>
      <c r="G1" s="23"/>
      <c r="H1" s="23"/>
      <c r="K1" s="44"/>
      <c r="L1" s="46"/>
      <c r="N1" s="22"/>
    </row>
    <row r="2" spans="1:14" ht="16.5" thickTop="1" thickBot="1" x14ac:dyDescent="0.3">
      <c r="A2" s="54"/>
      <c r="B2" s="54"/>
      <c r="C2" s="54"/>
      <c r="D2" s="55" t="s">
        <v>37</v>
      </c>
      <c r="E2" s="56"/>
      <c r="F2" s="42"/>
      <c r="G2" s="23"/>
      <c r="H2" s="23"/>
      <c r="K2" s="54"/>
      <c r="L2" s="55" t="s">
        <v>37</v>
      </c>
      <c r="N2" s="24"/>
    </row>
    <row r="3" spans="1:14" ht="15.75" thickTop="1" x14ac:dyDescent="0.25">
      <c r="A3" s="44" t="s">
        <v>25</v>
      </c>
      <c r="B3" s="44"/>
      <c r="C3" s="44"/>
      <c r="D3" s="47"/>
      <c r="E3" s="48"/>
      <c r="G3" s="23"/>
      <c r="H3" s="23"/>
      <c r="K3" s="44"/>
      <c r="L3" s="47"/>
      <c r="N3" s="22"/>
    </row>
    <row r="4" spans="1:14" x14ac:dyDescent="0.25">
      <c r="A4" s="44"/>
      <c r="B4" s="44" t="s">
        <v>78</v>
      </c>
      <c r="C4" s="44"/>
      <c r="D4" s="47"/>
      <c r="E4" s="48"/>
      <c r="G4" s="25" t="s">
        <v>26</v>
      </c>
      <c r="H4" s="23"/>
      <c r="K4" s="44"/>
      <c r="L4" s="47"/>
      <c r="N4" s="22"/>
    </row>
    <row r="5" spans="1:14" x14ac:dyDescent="0.25">
      <c r="A5" s="44"/>
      <c r="B5" s="44"/>
      <c r="C5" s="44" t="s">
        <v>102</v>
      </c>
      <c r="D5" s="47">
        <v>0</v>
      </c>
      <c r="E5" s="48"/>
      <c r="G5" s="44" t="s">
        <v>102</v>
      </c>
      <c r="H5" s="25" t="b">
        <f t="shared" ref="H5:H36" si="0">G5=C5</f>
        <v>1</v>
      </c>
      <c r="K5" s="44" t="s">
        <v>161</v>
      </c>
      <c r="L5" s="47">
        <v>0</v>
      </c>
      <c r="M5" s="30"/>
      <c r="N5" s="22"/>
    </row>
    <row r="6" spans="1:14" x14ac:dyDescent="0.25">
      <c r="A6" s="44"/>
      <c r="B6" s="44"/>
      <c r="C6" s="44" t="s">
        <v>103</v>
      </c>
      <c r="D6" s="47">
        <v>0</v>
      </c>
      <c r="E6" s="48"/>
      <c r="G6" s="44" t="s">
        <v>103</v>
      </c>
      <c r="H6" s="25" t="b">
        <f t="shared" si="0"/>
        <v>1</v>
      </c>
      <c r="K6" s="44" t="s">
        <v>39</v>
      </c>
      <c r="L6" s="47">
        <v>0</v>
      </c>
      <c r="M6" s="30"/>
      <c r="N6" s="22"/>
    </row>
    <row r="7" spans="1:14" x14ac:dyDescent="0.25">
      <c r="A7" s="44"/>
      <c r="B7" s="44"/>
      <c r="C7" s="44" t="s">
        <v>104</v>
      </c>
      <c r="D7" s="47">
        <v>0</v>
      </c>
      <c r="E7" s="48"/>
      <c r="G7" s="44" t="s">
        <v>104</v>
      </c>
      <c r="H7" s="25" t="b">
        <f t="shared" si="0"/>
        <v>1</v>
      </c>
      <c r="K7" s="44" t="s">
        <v>40</v>
      </c>
      <c r="L7" s="47">
        <v>0</v>
      </c>
      <c r="M7" s="30"/>
      <c r="N7" s="22"/>
    </row>
    <row r="8" spans="1:14" x14ac:dyDescent="0.25">
      <c r="A8" s="44"/>
      <c r="B8" s="44"/>
      <c r="C8" s="44" t="s">
        <v>105</v>
      </c>
      <c r="D8" s="47">
        <v>0</v>
      </c>
      <c r="E8" s="48"/>
      <c r="G8" s="44" t="s">
        <v>105</v>
      </c>
      <c r="H8" s="25" t="b">
        <f t="shared" si="0"/>
        <v>1</v>
      </c>
      <c r="K8" s="44" t="s">
        <v>164</v>
      </c>
      <c r="L8" s="47">
        <v>0</v>
      </c>
      <c r="M8" s="30"/>
      <c r="N8" s="22"/>
    </row>
    <row r="9" spans="1:14" x14ac:dyDescent="0.25">
      <c r="A9" s="44"/>
      <c r="B9" s="44"/>
      <c r="C9" s="44" t="s">
        <v>106</v>
      </c>
      <c r="D9" s="47">
        <v>0</v>
      </c>
      <c r="E9" s="48"/>
      <c r="G9" s="44" t="s">
        <v>106</v>
      </c>
      <c r="H9" s="25" t="b">
        <f t="shared" si="0"/>
        <v>1</v>
      </c>
      <c r="K9" s="44" t="s">
        <v>165</v>
      </c>
      <c r="L9" s="47">
        <v>0</v>
      </c>
      <c r="M9" s="27"/>
      <c r="N9" s="22"/>
    </row>
    <row r="10" spans="1:14" x14ac:dyDescent="0.25">
      <c r="A10" s="44"/>
      <c r="B10" s="44"/>
      <c r="C10" s="44" t="s">
        <v>107</v>
      </c>
      <c r="D10" s="47">
        <v>0</v>
      </c>
      <c r="E10" s="48"/>
      <c r="G10" s="44" t="s">
        <v>107</v>
      </c>
      <c r="H10" s="25" t="b">
        <f t="shared" si="0"/>
        <v>1</v>
      </c>
      <c r="J10" s="26"/>
      <c r="K10" s="44" t="s">
        <v>166</v>
      </c>
      <c r="L10" s="47">
        <v>0</v>
      </c>
      <c r="M10" s="30"/>
      <c r="N10" s="22"/>
    </row>
    <row r="11" spans="1:14" x14ac:dyDescent="0.25">
      <c r="A11" s="44"/>
      <c r="B11" s="44"/>
      <c r="C11" s="44" t="s">
        <v>79</v>
      </c>
      <c r="D11" s="47">
        <v>0</v>
      </c>
      <c r="E11" s="48"/>
      <c r="G11" s="44" t="s">
        <v>79</v>
      </c>
      <c r="H11" s="25" t="b">
        <f t="shared" si="0"/>
        <v>1</v>
      </c>
      <c r="K11" s="44" t="s">
        <v>36</v>
      </c>
      <c r="L11" s="47">
        <v>0</v>
      </c>
      <c r="M11" s="30"/>
      <c r="N11" s="22"/>
    </row>
    <row r="12" spans="1:14" x14ac:dyDescent="0.25">
      <c r="A12" s="44"/>
      <c r="B12" s="44"/>
      <c r="C12" s="44" t="s">
        <v>80</v>
      </c>
      <c r="D12" s="47">
        <v>0</v>
      </c>
      <c r="E12" s="48"/>
      <c r="G12" s="44" t="s">
        <v>80</v>
      </c>
      <c r="H12" s="25" t="b">
        <f t="shared" si="0"/>
        <v>1</v>
      </c>
      <c r="K12" s="44" t="s">
        <v>41</v>
      </c>
      <c r="L12" s="47">
        <v>0</v>
      </c>
      <c r="M12" s="30"/>
      <c r="N12" s="22"/>
    </row>
    <row r="13" spans="1:14" x14ac:dyDescent="0.25">
      <c r="A13" s="44"/>
      <c r="B13" s="44"/>
      <c r="C13" s="44" t="s">
        <v>108</v>
      </c>
      <c r="D13" s="47">
        <v>0</v>
      </c>
      <c r="E13" s="48"/>
      <c r="G13" s="44" t="s">
        <v>108</v>
      </c>
      <c r="H13" s="25" t="b">
        <f t="shared" si="0"/>
        <v>1</v>
      </c>
      <c r="K13" s="44" t="s">
        <v>42</v>
      </c>
      <c r="L13" s="47">
        <v>0</v>
      </c>
      <c r="M13" s="30"/>
      <c r="N13" s="22"/>
    </row>
    <row r="14" spans="1:14" x14ac:dyDescent="0.25">
      <c r="A14" s="44"/>
      <c r="B14" s="44"/>
      <c r="C14" s="44" t="s">
        <v>81</v>
      </c>
      <c r="D14" s="47">
        <v>0</v>
      </c>
      <c r="E14" s="48"/>
      <c r="G14" s="44" t="s">
        <v>81</v>
      </c>
      <c r="H14" s="25" t="b">
        <f t="shared" si="0"/>
        <v>1</v>
      </c>
      <c r="K14" s="44" t="s">
        <v>13</v>
      </c>
      <c r="L14" s="47">
        <v>0</v>
      </c>
      <c r="M14" s="30"/>
      <c r="N14" s="22"/>
    </row>
    <row r="15" spans="1:14" x14ac:dyDescent="0.25">
      <c r="A15" s="44"/>
      <c r="B15" s="44"/>
      <c r="C15" s="44" t="s">
        <v>82</v>
      </c>
      <c r="D15" s="47">
        <v>0</v>
      </c>
      <c r="E15" s="48"/>
      <c r="G15" s="44" t="s">
        <v>82</v>
      </c>
      <c r="H15" s="25" t="b">
        <f t="shared" si="0"/>
        <v>1</v>
      </c>
      <c r="K15" s="44" t="s">
        <v>43</v>
      </c>
      <c r="L15" s="47">
        <v>0</v>
      </c>
      <c r="M15" s="30"/>
      <c r="N15" s="22"/>
    </row>
    <row r="16" spans="1:14" x14ac:dyDescent="0.25">
      <c r="A16" s="44"/>
      <c r="B16" s="44"/>
      <c r="C16" s="44" t="s">
        <v>109</v>
      </c>
      <c r="D16" s="47">
        <v>0</v>
      </c>
      <c r="E16" s="48"/>
      <c r="G16" s="44" t="s">
        <v>109</v>
      </c>
      <c r="H16" s="25" t="b">
        <f t="shared" si="0"/>
        <v>1</v>
      </c>
      <c r="K16" s="44" t="s">
        <v>228</v>
      </c>
      <c r="L16" s="47">
        <v>0</v>
      </c>
      <c r="M16" s="30"/>
      <c r="N16" s="22"/>
    </row>
    <row r="17" spans="1:14" x14ac:dyDescent="0.25">
      <c r="A17" s="44"/>
      <c r="B17" s="44"/>
      <c r="C17" s="44" t="s">
        <v>83</v>
      </c>
      <c r="D17" s="47">
        <v>0</v>
      </c>
      <c r="E17" s="48"/>
      <c r="G17" s="44" t="s">
        <v>83</v>
      </c>
      <c r="H17" s="25" t="b">
        <f t="shared" si="0"/>
        <v>1</v>
      </c>
      <c r="K17" s="44" t="s">
        <v>18</v>
      </c>
      <c r="L17" s="47">
        <v>0</v>
      </c>
      <c r="M17" s="30"/>
      <c r="N17" s="22"/>
    </row>
    <row r="18" spans="1:14" x14ac:dyDescent="0.25">
      <c r="A18" s="44"/>
      <c r="B18" s="44"/>
      <c r="C18" s="44" t="s">
        <v>27</v>
      </c>
      <c r="D18" s="47">
        <v>0</v>
      </c>
      <c r="E18" s="48"/>
      <c r="G18" s="44" t="s">
        <v>27</v>
      </c>
      <c r="H18" s="25" t="b">
        <f t="shared" si="0"/>
        <v>1</v>
      </c>
      <c r="K18" s="44" t="s">
        <v>14</v>
      </c>
      <c r="L18" s="47">
        <v>0</v>
      </c>
      <c r="M18" s="30"/>
      <c r="N18" s="22"/>
    </row>
    <row r="19" spans="1:14" ht="15.75" thickBot="1" x14ac:dyDescent="0.3">
      <c r="A19" s="44"/>
      <c r="B19" s="44"/>
      <c r="C19" s="44" t="s">
        <v>84</v>
      </c>
      <c r="D19" s="50">
        <v>0</v>
      </c>
      <c r="E19" s="48"/>
      <c r="G19" s="44" t="s">
        <v>84</v>
      </c>
      <c r="H19" s="25" t="b">
        <f t="shared" si="0"/>
        <v>1</v>
      </c>
      <c r="K19" s="44" t="s">
        <v>92</v>
      </c>
      <c r="L19" s="50">
        <v>0</v>
      </c>
      <c r="M19" s="30"/>
      <c r="N19" s="22"/>
    </row>
    <row r="20" spans="1:14" ht="15.75" thickBot="1" x14ac:dyDescent="0.3">
      <c r="A20" s="44"/>
      <c r="B20" s="44" t="s">
        <v>85</v>
      </c>
      <c r="C20" s="44"/>
      <c r="D20" s="51">
        <f>ROUND(SUM(D4:D19),5)</f>
        <v>0</v>
      </c>
      <c r="E20" s="48"/>
      <c r="G20" s="44"/>
      <c r="H20" s="25" t="b">
        <f t="shared" si="0"/>
        <v>1</v>
      </c>
      <c r="K20" s="44"/>
      <c r="L20" s="51">
        <f>ROUND(SUM(L4:L19),5)</f>
        <v>0</v>
      </c>
      <c r="M20" s="30"/>
      <c r="N20" s="22"/>
    </row>
    <row r="21" spans="1:14" x14ac:dyDescent="0.25">
      <c r="A21" s="44" t="s">
        <v>28</v>
      </c>
      <c r="B21" s="44"/>
      <c r="C21" s="44"/>
      <c r="D21" s="47">
        <f>ROUND(D3+D20,5)</f>
        <v>0</v>
      </c>
      <c r="E21" s="48"/>
      <c r="G21" s="44"/>
      <c r="H21" s="25" t="b">
        <f t="shared" si="0"/>
        <v>1</v>
      </c>
      <c r="K21" s="44"/>
      <c r="L21" s="47">
        <f>ROUND(L3+L20,5)</f>
        <v>0</v>
      </c>
      <c r="M21" s="30"/>
      <c r="N21" s="22"/>
    </row>
    <row r="22" spans="1:14" x14ac:dyDescent="0.25">
      <c r="A22" s="44" t="s">
        <v>29</v>
      </c>
      <c r="B22" s="44"/>
      <c r="C22" s="44"/>
      <c r="D22" s="47"/>
      <c r="E22" s="48"/>
      <c r="G22" s="44"/>
      <c r="H22" s="25" t="b">
        <f t="shared" si="0"/>
        <v>1</v>
      </c>
      <c r="K22" s="44"/>
      <c r="L22" s="47"/>
      <c r="M22" s="30"/>
      <c r="N22" s="22"/>
    </row>
    <row r="23" spans="1:14" x14ac:dyDescent="0.25">
      <c r="A23" s="44"/>
      <c r="B23" s="44" t="s">
        <v>110</v>
      </c>
      <c r="C23" s="44"/>
      <c r="D23" s="47"/>
      <c r="E23" s="48"/>
      <c r="G23" s="44"/>
      <c r="H23" s="25" t="b">
        <f t="shared" si="0"/>
        <v>1</v>
      </c>
      <c r="K23" s="44"/>
      <c r="L23" s="47"/>
      <c r="M23" s="30"/>
      <c r="N23" s="22"/>
    </row>
    <row r="24" spans="1:14" x14ac:dyDescent="0.25">
      <c r="A24" s="44"/>
      <c r="B24" s="44"/>
      <c r="C24" s="44" t="s">
        <v>86</v>
      </c>
      <c r="D24" s="47">
        <v>0</v>
      </c>
      <c r="E24" s="48"/>
      <c r="G24" s="44" t="s">
        <v>86</v>
      </c>
      <c r="H24" s="25" t="b">
        <f t="shared" si="0"/>
        <v>1</v>
      </c>
      <c r="K24" s="44" t="s">
        <v>51</v>
      </c>
      <c r="L24" s="47">
        <v>0</v>
      </c>
      <c r="M24" s="30"/>
      <c r="N24" s="22"/>
    </row>
    <row r="25" spans="1:14" x14ac:dyDescent="0.25">
      <c r="A25" s="44"/>
      <c r="B25" s="44"/>
      <c r="C25" s="44" t="s">
        <v>87</v>
      </c>
      <c r="D25" s="47">
        <v>0</v>
      </c>
      <c r="E25" s="48"/>
      <c r="G25" s="44" t="s">
        <v>87</v>
      </c>
      <c r="H25" s="25" t="b">
        <f t="shared" si="0"/>
        <v>1</v>
      </c>
      <c r="K25" s="44" t="s">
        <v>52</v>
      </c>
      <c r="L25" s="47">
        <v>0</v>
      </c>
      <c r="M25" s="27"/>
      <c r="N25" s="22"/>
    </row>
    <row r="26" spans="1:14" x14ac:dyDescent="0.25">
      <c r="A26" s="44"/>
      <c r="B26" s="44"/>
      <c r="C26" s="44" t="s">
        <v>111</v>
      </c>
      <c r="D26" s="47">
        <v>0</v>
      </c>
      <c r="E26" s="48"/>
      <c r="G26" s="44" t="s">
        <v>111</v>
      </c>
      <c r="H26" s="25" t="b">
        <f t="shared" si="0"/>
        <v>1</v>
      </c>
      <c r="K26" s="44" t="s">
        <v>168</v>
      </c>
      <c r="L26" s="47">
        <v>0</v>
      </c>
      <c r="M26" s="30"/>
      <c r="N26" s="22"/>
    </row>
    <row r="27" spans="1:14" x14ac:dyDescent="0.25">
      <c r="A27" s="44"/>
      <c r="B27" s="44"/>
      <c r="C27" s="44" t="s">
        <v>112</v>
      </c>
      <c r="D27" s="47">
        <v>0</v>
      </c>
      <c r="E27" s="48"/>
      <c r="G27" s="44" t="s">
        <v>112</v>
      </c>
      <c r="H27" s="25" t="b">
        <f t="shared" si="0"/>
        <v>1</v>
      </c>
      <c r="K27" s="44" t="s">
        <v>53</v>
      </c>
      <c r="L27" s="47">
        <v>0</v>
      </c>
      <c r="M27" s="30"/>
      <c r="N27" s="22"/>
    </row>
    <row r="28" spans="1:14" x14ac:dyDescent="0.25">
      <c r="A28" s="44"/>
      <c r="B28" s="44"/>
      <c r="C28" s="44" t="s">
        <v>88</v>
      </c>
      <c r="D28" s="47">
        <v>0</v>
      </c>
      <c r="E28" s="48"/>
      <c r="G28" s="44" t="s">
        <v>88</v>
      </c>
      <c r="H28" s="25" t="b">
        <f t="shared" si="0"/>
        <v>1</v>
      </c>
      <c r="K28" s="44" t="s">
        <v>54</v>
      </c>
      <c r="L28" s="47">
        <v>0</v>
      </c>
      <c r="M28" s="30"/>
      <c r="N28" s="22"/>
    </row>
    <row r="29" spans="1:14" x14ac:dyDescent="0.25">
      <c r="A29" s="44"/>
      <c r="B29" s="44"/>
      <c r="C29" s="44" t="s">
        <v>113</v>
      </c>
      <c r="D29" s="47">
        <v>0</v>
      </c>
      <c r="E29" s="48"/>
      <c r="G29" s="44" t="s">
        <v>113</v>
      </c>
      <c r="H29" s="25" t="b">
        <f t="shared" si="0"/>
        <v>1</v>
      </c>
      <c r="K29" s="44" t="s">
        <v>55</v>
      </c>
      <c r="L29" s="47">
        <v>0</v>
      </c>
      <c r="M29" s="30"/>
      <c r="N29" s="22"/>
    </row>
    <row r="30" spans="1:14" x14ac:dyDescent="0.25">
      <c r="A30" s="44"/>
      <c r="B30" s="44"/>
      <c r="C30" s="44" t="s">
        <v>114</v>
      </c>
      <c r="D30" s="47">
        <v>0</v>
      </c>
      <c r="E30" s="48"/>
      <c r="G30" s="44" t="s">
        <v>114</v>
      </c>
      <c r="H30" s="25" t="b">
        <f t="shared" si="0"/>
        <v>1</v>
      </c>
      <c r="K30" s="44" t="s">
        <v>56</v>
      </c>
      <c r="L30" s="47">
        <v>0</v>
      </c>
      <c r="M30" s="30"/>
      <c r="N30" s="22"/>
    </row>
    <row r="31" spans="1:14" x14ac:dyDescent="0.25">
      <c r="A31" s="44"/>
      <c r="B31" s="44"/>
      <c r="C31" s="44" t="s">
        <v>115</v>
      </c>
      <c r="D31" s="47">
        <v>0</v>
      </c>
      <c r="E31" s="48"/>
      <c r="G31" s="44" t="s">
        <v>115</v>
      </c>
      <c r="H31" s="25" t="b">
        <f t="shared" si="0"/>
        <v>1</v>
      </c>
      <c r="K31" s="44" t="s">
        <v>57</v>
      </c>
      <c r="L31" s="47">
        <v>0</v>
      </c>
      <c r="M31" s="30"/>
      <c r="N31" s="22"/>
    </row>
    <row r="32" spans="1:14" x14ac:dyDescent="0.25">
      <c r="A32" s="44"/>
      <c r="B32" s="44"/>
      <c r="C32" s="44" t="s">
        <v>116</v>
      </c>
      <c r="D32" s="47">
        <v>0</v>
      </c>
      <c r="E32" s="48"/>
      <c r="G32" s="44" t="s">
        <v>116</v>
      </c>
      <c r="H32" s="25" t="b">
        <f t="shared" si="0"/>
        <v>1</v>
      </c>
      <c r="K32" s="44" t="s">
        <v>58</v>
      </c>
      <c r="L32" s="47">
        <v>0</v>
      </c>
      <c r="M32" s="30"/>
      <c r="N32" s="22"/>
    </row>
    <row r="33" spans="1:14" x14ac:dyDescent="0.25">
      <c r="A33" s="44"/>
      <c r="B33" s="44"/>
      <c r="C33" s="44" t="s">
        <v>117</v>
      </c>
      <c r="D33" s="47">
        <v>0</v>
      </c>
      <c r="E33" s="48"/>
      <c r="G33" s="44" t="s">
        <v>117</v>
      </c>
      <c r="H33" s="25" t="b">
        <f t="shared" si="0"/>
        <v>1</v>
      </c>
      <c r="K33" s="44" t="s">
        <v>172</v>
      </c>
      <c r="L33" s="47">
        <v>0</v>
      </c>
      <c r="M33" s="30"/>
      <c r="N33" s="22"/>
    </row>
    <row r="34" spans="1:14" ht="15.75" thickBot="1" x14ac:dyDescent="0.3">
      <c r="A34" s="44"/>
      <c r="B34" s="44"/>
      <c r="C34" s="44" t="s">
        <v>118</v>
      </c>
      <c r="D34" s="49">
        <v>0</v>
      </c>
      <c r="E34" s="48"/>
      <c r="G34" s="44" t="s">
        <v>118</v>
      </c>
      <c r="H34" s="25" t="b">
        <f t="shared" si="0"/>
        <v>1</v>
      </c>
      <c r="K34" s="44" t="s">
        <v>32</v>
      </c>
      <c r="L34" s="49">
        <v>0</v>
      </c>
      <c r="M34" s="30"/>
      <c r="N34" s="22"/>
    </row>
    <row r="35" spans="1:14" x14ac:dyDescent="0.25">
      <c r="A35" s="44"/>
      <c r="B35" s="44" t="s">
        <v>119</v>
      </c>
      <c r="C35" s="44"/>
      <c r="D35" s="47">
        <f>ROUND(SUM(D23:D34),5)</f>
        <v>0</v>
      </c>
      <c r="E35" s="48"/>
      <c r="G35" s="44"/>
      <c r="H35" s="25" t="b">
        <f t="shared" si="0"/>
        <v>1</v>
      </c>
      <c r="K35" s="44"/>
      <c r="L35" s="47">
        <f>ROUND(SUM(L23:L34),5)</f>
        <v>0</v>
      </c>
      <c r="M35" s="30"/>
      <c r="N35" s="22"/>
    </row>
    <row r="36" spans="1:14" x14ac:dyDescent="0.25">
      <c r="A36" s="44"/>
      <c r="B36" s="44" t="s">
        <v>89</v>
      </c>
      <c r="C36" s="44"/>
      <c r="D36" s="47"/>
      <c r="E36" s="48"/>
      <c r="G36" s="44"/>
      <c r="H36" s="25" t="b">
        <f t="shared" si="0"/>
        <v>1</v>
      </c>
      <c r="K36" s="44"/>
      <c r="L36" s="47"/>
      <c r="M36" s="27"/>
      <c r="N36" s="22"/>
    </row>
    <row r="37" spans="1:14" x14ac:dyDescent="0.25">
      <c r="A37" s="44"/>
      <c r="B37" s="44"/>
      <c r="C37" s="44" t="s">
        <v>120</v>
      </c>
      <c r="D37" s="47">
        <v>0</v>
      </c>
      <c r="E37" s="48"/>
      <c r="G37" s="44" t="s">
        <v>120</v>
      </c>
      <c r="H37" s="25" t="b">
        <f t="shared" ref="H37:H68" si="1">G37=C37</f>
        <v>1</v>
      </c>
      <c r="K37" s="44" t="s">
        <v>174</v>
      </c>
      <c r="L37" s="47">
        <v>0</v>
      </c>
      <c r="M37" s="30"/>
      <c r="N37" s="22"/>
    </row>
    <row r="38" spans="1:14" x14ac:dyDescent="0.25">
      <c r="A38" s="44"/>
      <c r="B38" s="44"/>
      <c r="C38" s="44" t="s">
        <v>121</v>
      </c>
      <c r="D38" s="47">
        <v>0</v>
      </c>
      <c r="E38" s="48"/>
      <c r="G38" s="44" t="s">
        <v>121</v>
      </c>
      <c r="H38" s="25" t="b">
        <f t="shared" si="1"/>
        <v>1</v>
      </c>
      <c r="K38" s="44" t="s">
        <v>15</v>
      </c>
      <c r="L38" s="47">
        <v>0</v>
      </c>
      <c r="M38" s="30"/>
      <c r="N38" s="22"/>
    </row>
    <row r="39" spans="1:14" x14ac:dyDescent="0.25">
      <c r="A39" s="44"/>
      <c r="B39" s="44"/>
      <c r="C39" s="44" t="s">
        <v>122</v>
      </c>
      <c r="D39" s="47">
        <v>0</v>
      </c>
      <c r="E39" s="48"/>
      <c r="G39" s="44" t="s">
        <v>122</v>
      </c>
      <c r="H39" s="25" t="b">
        <f t="shared" si="1"/>
        <v>1</v>
      </c>
      <c r="K39" s="44" t="s">
        <v>176</v>
      </c>
      <c r="L39" s="47">
        <v>0</v>
      </c>
      <c r="M39" s="30"/>
      <c r="N39" s="22"/>
    </row>
    <row r="40" spans="1:14" x14ac:dyDescent="0.25">
      <c r="A40" s="44"/>
      <c r="B40" s="44"/>
      <c r="C40" s="44" t="s">
        <v>123</v>
      </c>
      <c r="D40" s="47">
        <v>0</v>
      </c>
      <c r="E40" s="48"/>
      <c r="G40" s="44" t="s">
        <v>123</v>
      </c>
      <c r="H40" s="25" t="b">
        <f t="shared" si="1"/>
        <v>1</v>
      </c>
      <c r="K40" s="44" t="s">
        <v>177</v>
      </c>
      <c r="L40" s="47">
        <v>0</v>
      </c>
      <c r="M40" s="30"/>
      <c r="N40" s="22"/>
    </row>
    <row r="41" spans="1:14" x14ac:dyDescent="0.25">
      <c r="A41" s="44"/>
      <c r="B41" s="44"/>
      <c r="C41" s="44" t="s">
        <v>124</v>
      </c>
      <c r="D41" s="47">
        <v>0</v>
      </c>
      <c r="E41" s="48"/>
      <c r="G41" s="44" t="s">
        <v>124</v>
      </c>
      <c r="H41" s="25" t="b">
        <f t="shared" si="1"/>
        <v>1</v>
      </c>
      <c r="K41" s="44" t="s">
        <v>179</v>
      </c>
      <c r="L41" s="47">
        <v>0</v>
      </c>
      <c r="M41" s="30"/>
      <c r="N41" s="22"/>
    </row>
    <row r="42" spans="1:14" x14ac:dyDescent="0.25">
      <c r="A42" s="44"/>
      <c r="B42" s="44"/>
      <c r="C42" s="44" t="s">
        <v>125</v>
      </c>
      <c r="D42" s="47">
        <v>0</v>
      </c>
      <c r="E42" s="48"/>
      <c r="G42" s="44" t="s">
        <v>125</v>
      </c>
      <c r="H42" s="25" t="b">
        <f t="shared" si="1"/>
        <v>1</v>
      </c>
      <c r="K42" s="44" t="s">
        <v>181</v>
      </c>
      <c r="L42" s="47">
        <v>0</v>
      </c>
      <c r="M42" s="30"/>
      <c r="N42" s="22"/>
    </row>
    <row r="43" spans="1:14" x14ac:dyDescent="0.25">
      <c r="A43" s="44"/>
      <c r="B43" s="44"/>
      <c r="C43" s="44" t="s">
        <v>126</v>
      </c>
      <c r="D43" s="47">
        <v>0</v>
      </c>
      <c r="E43" s="48"/>
      <c r="G43" s="44" t="s">
        <v>126</v>
      </c>
      <c r="H43" s="25" t="b">
        <f t="shared" si="1"/>
        <v>1</v>
      </c>
      <c r="K43" s="44" t="s">
        <v>183</v>
      </c>
      <c r="L43" s="47">
        <v>0</v>
      </c>
      <c r="M43" s="30"/>
      <c r="N43" s="22"/>
    </row>
    <row r="44" spans="1:14" x14ac:dyDescent="0.25">
      <c r="A44" s="44"/>
      <c r="B44" s="44"/>
      <c r="C44" s="44" t="s">
        <v>127</v>
      </c>
      <c r="D44" s="47">
        <v>0</v>
      </c>
      <c r="E44" s="48"/>
      <c r="G44" s="44" t="s">
        <v>127</v>
      </c>
      <c r="H44" s="25" t="b">
        <f t="shared" si="1"/>
        <v>1</v>
      </c>
      <c r="K44" s="44" t="s">
        <v>185</v>
      </c>
      <c r="L44" s="47">
        <v>0</v>
      </c>
      <c r="M44" s="30"/>
      <c r="N44" s="22"/>
    </row>
    <row r="45" spans="1:14" x14ac:dyDescent="0.25">
      <c r="A45" s="44"/>
      <c r="B45" s="44"/>
      <c r="C45" s="44" t="s">
        <v>128</v>
      </c>
      <c r="D45" s="47">
        <v>0</v>
      </c>
      <c r="E45" s="48"/>
      <c r="G45" s="44" t="s">
        <v>128</v>
      </c>
      <c r="H45" s="25" t="b">
        <f t="shared" si="1"/>
        <v>1</v>
      </c>
      <c r="K45" s="44" t="s">
        <v>19</v>
      </c>
      <c r="L45" s="47">
        <v>0</v>
      </c>
      <c r="M45" s="30"/>
      <c r="N45" s="22"/>
    </row>
    <row r="46" spans="1:14" x14ac:dyDescent="0.25">
      <c r="A46" s="44"/>
      <c r="B46" s="44"/>
      <c r="C46" s="44" t="s">
        <v>129</v>
      </c>
      <c r="D46" s="47">
        <v>0</v>
      </c>
      <c r="E46" s="48"/>
      <c r="G46" s="44" t="s">
        <v>129</v>
      </c>
      <c r="H46" s="25" t="b">
        <f t="shared" si="1"/>
        <v>1</v>
      </c>
      <c r="K46" s="44" t="s">
        <v>16</v>
      </c>
      <c r="L46" s="47">
        <v>0</v>
      </c>
      <c r="M46" s="30"/>
      <c r="N46" s="22"/>
    </row>
    <row r="47" spans="1:14" x14ac:dyDescent="0.25">
      <c r="A47" s="44"/>
      <c r="B47" s="44"/>
      <c r="C47" s="44" t="s">
        <v>130</v>
      </c>
      <c r="D47" s="47">
        <v>0</v>
      </c>
      <c r="E47" s="48"/>
      <c r="G47" s="44" t="s">
        <v>130</v>
      </c>
      <c r="H47" s="25" t="b">
        <f t="shared" si="1"/>
        <v>1</v>
      </c>
      <c r="K47" s="44" t="s">
        <v>189</v>
      </c>
      <c r="L47" s="47">
        <v>0</v>
      </c>
      <c r="M47" s="30"/>
      <c r="N47" s="22"/>
    </row>
    <row r="48" spans="1:14" x14ac:dyDescent="0.25">
      <c r="A48" s="44"/>
      <c r="B48" s="44"/>
      <c r="C48" s="44" t="s">
        <v>131</v>
      </c>
      <c r="D48" s="47">
        <v>0</v>
      </c>
      <c r="E48" s="48"/>
      <c r="G48" s="44" t="s">
        <v>131</v>
      </c>
      <c r="H48" s="25" t="b">
        <f t="shared" si="1"/>
        <v>1</v>
      </c>
      <c r="K48" s="44" t="s">
        <v>191</v>
      </c>
      <c r="L48" s="47">
        <v>0</v>
      </c>
      <c r="M48" s="30"/>
      <c r="N48" s="22"/>
    </row>
    <row r="49" spans="1:14" x14ac:dyDescent="0.25">
      <c r="A49" s="44"/>
      <c r="B49" s="44"/>
      <c r="C49" s="44" t="s">
        <v>132</v>
      </c>
      <c r="D49" s="47">
        <v>0</v>
      </c>
      <c r="E49" s="48"/>
      <c r="G49" s="44" t="s">
        <v>132</v>
      </c>
      <c r="H49" s="25" t="b">
        <f t="shared" si="1"/>
        <v>1</v>
      </c>
      <c r="K49" s="44" t="s">
        <v>64</v>
      </c>
      <c r="L49" s="47">
        <v>0</v>
      </c>
      <c r="M49" s="30"/>
      <c r="N49" s="22"/>
    </row>
    <row r="50" spans="1:14" x14ac:dyDescent="0.25">
      <c r="A50" s="44"/>
      <c r="B50" s="44"/>
      <c r="C50" s="44" t="s">
        <v>133</v>
      </c>
      <c r="D50" s="47">
        <v>0</v>
      </c>
      <c r="E50" s="48"/>
      <c r="G50" s="44" t="s">
        <v>133</v>
      </c>
      <c r="H50" s="25" t="b">
        <f t="shared" si="1"/>
        <v>1</v>
      </c>
      <c r="K50" s="44" t="s">
        <v>194</v>
      </c>
      <c r="L50" s="47">
        <v>0</v>
      </c>
      <c r="M50" s="30"/>
      <c r="N50" s="22"/>
    </row>
    <row r="51" spans="1:14" x14ac:dyDescent="0.25">
      <c r="A51" s="44"/>
      <c r="B51" s="44"/>
      <c r="C51" s="44" t="s">
        <v>134</v>
      </c>
      <c r="D51" s="47">
        <v>0</v>
      </c>
      <c r="E51" s="48"/>
      <c r="G51" s="44" t="s">
        <v>134</v>
      </c>
      <c r="H51" s="25" t="b">
        <f t="shared" si="1"/>
        <v>1</v>
      </c>
      <c r="K51" s="44" t="s">
        <v>196</v>
      </c>
      <c r="L51" s="47">
        <v>0</v>
      </c>
      <c r="M51" s="30"/>
      <c r="N51" s="22"/>
    </row>
    <row r="52" spans="1:14" x14ac:dyDescent="0.25">
      <c r="A52" s="44"/>
      <c r="B52" s="44"/>
      <c r="C52" s="44" t="s">
        <v>135</v>
      </c>
      <c r="D52" s="47">
        <v>0</v>
      </c>
      <c r="E52" s="48"/>
      <c r="G52" s="44" t="s">
        <v>135</v>
      </c>
      <c r="H52" s="25" t="b">
        <f t="shared" si="1"/>
        <v>1</v>
      </c>
      <c r="K52" s="44" t="s">
        <v>198</v>
      </c>
      <c r="L52" s="47">
        <v>0</v>
      </c>
      <c r="M52" s="30"/>
      <c r="N52" s="22"/>
    </row>
    <row r="53" spans="1:14" x14ac:dyDescent="0.25">
      <c r="A53" s="44"/>
      <c r="B53" s="44"/>
      <c r="C53" s="44" t="s">
        <v>136</v>
      </c>
      <c r="D53" s="47">
        <v>0</v>
      </c>
      <c r="E53" s="48"/>
      <c r="G53" s="44" t="s">
        <v>136</v>
      </c>
      <c r="H53" s="25" t="b">
        <f t="shared" si="1"/>
        <v>1</v>
      </c>
      <c r="K53" s="44" t="s">
        <v>65</v>
      </c>
      <c r="L53" s="47">
        <v>0</v>
      </c>
      <c r="M53" s="27"/>
      <c r="N53" s="22"/>
    </row>
    <row r="54" spans="1:14" ht="15.75" thickBot="1" x14ac:dyDescent="0.3">
      <c r="A54" s="44"/>
      <c r="B54" s="44"/>
      <c r="C54" s="44" t="s">
        <v>90</v>
      </c>
      <c r="D54" s="49">
        <v>0</v>
      </c>
      <c r="E54" s="48"/>
      <c r="G54" s="44" t="s">
        <v>90</v>
      </c>
      <c r="H54" s="25" t="b">
        <f t="shared" si="1"/>
        <v>1</v>
      </c>
      <c r="K54" s="44" t="s">
        <v>93</v>
      </c>
      <c r="L54" s="49">
        <v>0</v>
      </c>
      <c r="M54" s="30"/>
      <c r="N54" s="22"/>
    </row>
    <row r="55" spans="1:14" x14ac:dyDescent="0.25">
      <c r="A55" s="44"/>
      <c r="B55" s="44" t="s">
        <v>91</v>
      </c>
      <c r="C55" s="44"/>
      <c r="D55" s="47">
        <f>ROUND(SUM(D36:D54),5)</f>
        <v>0</v>
      </c>
      <c r="E55" s="48"/>
      <c r="G55" s="44"/>
      <c r="H55" s="25" t="b">
        <f t="shared" si="1"/>
        <v>1</v>
      </c>
      <c r="K55" s="44"/>
      <c r="L55" s="47">
        <f>ROUND(SUM(L36:L54),5)</f>
        <v>0</v>
      </c>
      <c r="M55" s="30"/>
      <c r="N55" s="22"/>
    </row>
    <row r="56" spans="1:14" x14ac:dyDescent="0.25">
      <c r="A56" s="44"/>
      <c r="B56" s="44" t="s">
        <v>137</v>
      </c>
      <c r="C56" s="44"/>
      <c r="D56" s="47"/>
      <c r="E56" s="48"/>
      <c r="G56" s="44"/>
      <c r="H56" s="25" t="b">
        <f t="shared" si="1"/>
        <v>1</v>
      </c>
      <c r="K56" s="44"/>
      <c r="L56" s="47"/>
      <c r="M56" s="30"/>
      <c r="N56" s="22"/>
    </row>
    <row r="57" spans="1:14" x14ac:dyDescent="0.25">
      <c r="A57" s="44"/>
      <c r="B57" s="44"/>
      <c r="C57" s="44" t="s">
        <v>138</v>
      </c>
      <c r="D57" s="47">
        <v>0</v>
      </c>
      <c r="E57" s="48"/>
      <c r="G57" s="44" t="s">
        <v>138</v>
      </c>
      <c r="H57" s="25" t="b">
        <f t="shared" si="1"/>
        <v>1</v>
      </c>
      <c r="K57" s="44" t="s">
        <v>200</v>
      </c>
      <c r="L57" s="47">
        <v>0</v>
      </c>
      <c r="M57" s="30"/>
      <c r="N57" s="22"/>
    </row>
    <row r="58" spans="1:14" x14ac:dyDescent="0.25">
      <c r="A58" s="44"/>
      <c r="B58" s="44"/>
      <c r="C58" s="44" t="s">
        <v>139</v>
      </c>
      <c r="D58" s="47">
        <v>0</v>
      </c>
      <c r="E58" s="48"/>
      <c r="G58" s="44" t="s">
        <v>139</v>
      </c>
      <c r="H58" s="25" t="b">
        <f t="shared" si="1"/>
        <v>1</v>
      </c>
      <c r="K58" s="44" t="s">
        <v>67</v>
      </c>
      <c r="L58" s="47">
        <v>0</v>
      </c>
      <c r="M58" s="30"/>
      <c r="N58" s="22"/>
    </row>
    <row r="59" spans="1:14" x14ac:dyDescent="0.25">
      <c r="A59" s="44"/>
      <c r="B59" s="44"/>
      <c r="C59" s="44" t="s">
        <v>140</v>
      </c>
      <c r="D59" s="47">
        <v>0</v>
      </c>
      <c r="E59" s="48"/>
      <c r="G59" s="44" t="s">
        <v>140</v>
      </c>
      <c r="H59" s="25" t="b">
        <f t="shared" si="1"/>
        <v>1</v>
      </c>
      <c r="K59" s="44" t="s">
        <v>203</v>
      </c>
      <c r="L59" s="47">
        <v>0</v>
      </c>
      <c r="M59" s="30"/>
      <c r="N59" s="22"/>
    </row>
    <row r="60" spans="1:14" x14ac:dyDescent="0.25">
      <c r="A60" s="44"/>
      <c r="B60" s="44"/>
      <c r="C60" s="44" t="s">
        <v>141</v>
      </c>
      <c r="D60" s="47">
        <v>0</v>
      </c>
      <c r="E60" s="48"/>
      <c r="G60" s="44" t="s">
        <v>141</v>
      </c>
      <c r="H60" s="25" t="b">
        <f t="shared" si="1"/>
        <v>1</v>
      </c>
      <c r="K60" s="44" t="s">
        <v>205</v>
      </c>
      <c r="L60" s="47">
        <v>0</v>
      </c>
      <c r="M60" s="30"/>
      <c r="N60" s="22"/>
    </row>
    <row r="61" spans="1:14" x14ac:dyDescent="0.25">
      <c r="A61" s="44"/>
      <c r="B61" s="44"/>
      <c r="C61" s="44" t="s">
        <v>142</v>
      </c>
      <c r="D61" s="47">
        <v>0</v>
      </c>
      <c r="E61" s="48"/>
      <c r="G61" s="44" t="s">
        <v>142</v>
      </c>
      <c r="H61" s="25" t="b">
        <f t="shared" si="1"/>
        <v>1</v>
      </c>
      <c r="K61" s="44" t="s">
        <v>207</v>
      </c>
      <c r="L61" s="47">
        <v>0</v>
      </c>
      <c r="M61" s="30"/>
      <c r="N61" s="22"/>
    </row>
    <row r="62" spans="1:14" x14ac:dyDescent="0.25">
      <c r="A62" s="44"/>
      <c r="B62" s="44"/>
      <c r="C62" s="44" t="s">
        <v>143</v>
      </c>
      <c r="D62" s="47">
        <v>0</v>
      </c>
      <c r="E62" s="48"/>
      <c r="G62" s="44" t="s">
        <v>143</v>
      </c>
      <c r="H62" s="25" t="b">
        <f t="shared" si="1"/>
        <v>1</v>
      </c>
      <c r="K62" s="44" t="s">
        <v>209</v>
      </c>
      <c r="L62" s="47">
        <v>0</v>
      </c>
      <c r="M62" s="30"/>
      <c r="N62" s="22"/>
    </row>
    <row r="63" spans="1:14" x14ac:dyDescent="0.25">
      <c r="A63" s="44"/>
      <c r="B63" s="44"/>
      <c r="C63" s="44" t="s">
        <v>144</v>
      </c>
      <c r="D63" s="47">
        <v>0</v>
      </c>
      <c r="E63" s="48"/>
      <c r="G63" s="44" t="s">
        <v>144</v>
      </c>
      <c r="H63" s="25" t="b">
        <f t="shared" si="1"/>
        <v>1</v>
      </c>
      <c r="K63" s="44" t="s">
        <v>17</v>
      </c>
      <c r="L63" s="47">
        <v>0</v>
      </c>
      <c r="M63" s="30"/>
      <c r="N63" s="22"/>
    </row>
    <row r="64" spans="1:14" x14ac:dyDescent="0.25">
      <c r="A64" s="44"/>
      <c r="B64" s="44"/>
      <c r="C64" s="44" t="s">
        <v>145</v>
      </c>
      <c r="D64" s="47">
        <v>0</v>
      </c>
      <c r="E64" s="48"/>
      <c r="G64" s="44" t="s">
        <v>145</v>
      </c>
      <c r="H64" s="25" t="b">
        <f t="shared" si="1"/>
        <v>1</v>
      </c>
      <c r="K64" s="44" t="s">
        <v>33</v>
      </c>
      <c r="L64" s="47">
        <v>0</v>
      </c>
      <c r="M64" s="30"/>
      <c r="N64" s="22"/>
    </row>
    <row r="65" spans="1:19" x14ac:dyDescent="0.25">
      <c r="A65" s="44"/>
      <c r="B65" s="44"/>
      <c r="C65" s="44" t="s">
        <v>146</v>
      </c>
      <c r="D65" s="47">
        <v>0</v>
      </c>
      <c r="E65" s="48"/>
      <c r="G65" s="44" t="s">
        <v>146</v>
      </c>
      <c r="H65" s="25" t="b">
        <f t="shared" si="1"/>
        <v>1</v>
      </c>
      <c r="K65" s="44" t="s">
        <v>213</v>
      </c>
      <c r="L65" s="47">
        <v>0</v>
      </c>
      <c r="M65" s="30"/>
      <c r="N65" s="22"/>
    </row>
    <row r="66" spans="1:19" x14ac:dyDescent="0.25">
      <c r="A66" s="44"/>
      <c r="B66" s="44"/>
      <c r="C66" s="44" t="s">
        <v>147</v>
      </c>
      <c r="D66" s="47">
        <v>0</v>
      </c>
      <c r="E66" s="48"/>
      <c r="G66" s="44" t="s">
        <v>147</v>
      </c>
      <c r="H66" s="25" t="b">
        <f t="shared" si="1"/>
        <v>1</v>
      </c>
      <c r="K66" s="44" t="s">
        <v>215</v>
      </c>
      <c r="L66" s="47">
        <v>0</v>
      </c>
      <c r="M66" s="27"/>
      <c r="N66" s="22"/>
    </row>
    <row r="67" spans="1:19" x14ac:dyDescent="0.25">
      <c r="A67" s="44"/>
      <c r="B67" s="44"/>
      <c r="C67" s="44" t="s">
        <v>148</v>
      </c>
      <c r="D67" s="47">
        <v>0</v>
      </c>
      <c r="E67" s="48"/>
      <c r="G67" s="44" t="s">
        <v>148</v>
      </c>
      <c r="H67" s="25" t="b">
        <f t="shared" si="1"/>
        <v>1</v>
      </c>
      <c r="K67" s="44" t="s">
        <v>217</v>
      </c>
      <c r="L67" s="47">
        <v>0</v>
      </c>
      <c r="M67" s="30"/>
      <c r="N67" s="22"/>
    </row>
    <row r="68" spans="1:19" x14ac:dyDescent="0.25">
      <c r="A68" s="44"/>
      <c r="B68" s="44"/>
      <c r="C68" s="44" t="s">
        <v>149</v>
      </c>
      <c r="D68" s="47">
        <v>0</v>
      </c>
      <c r="E68" s="48"/>
      <c r="G68" s="44" t="s">
        <v>149</v>
      </c>
      <c r="H68" s="25" t="b">
        <f t="shared" si="1"/>
        <v>1</v>
      </c>
      <c r="K68" s="44" t="s">
        <v>219</v>
      </c>
      <c r="L68" s="47">
        <v>0</v>
      </c>
      <c r="M68" s="30"/>
      <c r="N68" s="22"/>
    </row>
    <row r="69" spans="1:19" x14ac:dyDescent="0.25">
      <c r="A69" s="44"/>
      <c r="B69" s="44"/>
      <c r="C69" s="44" t="s">
        <v>150</v>
      </c>
      <c r="D69" s="47">
        <v>0</v>
      </c>
      <c r="E69" s="48"/>
      <c r="G69" s="44" t="s">
        <v>150</v>
      </c>
      <c r="H69" s="25" t="b">
        <f t="shared" ref="H69:H77" si="2">G69=C69</f>
        <v>1</v>
      </c>
      <c r="K69" s="44" t="s">
        <v>220</v>
      </c>
      <c r="L69" s="47">
        <v>0</v>
      </c>
      <c r="M69" s="30"/>
      <c r="N69" s="22"/>
    </row>
    <row r="70" spans="1:19" x14ac:dyDescent="0.25">
      <c r="A70" s="44"/>
      <c r="B70" s="44"/>
      <c r="C70" s="44" t="s">
        <v>151</v>
      </c>
      <c r="D70" s="47">
        <v>0</v>
      </c>
      <c r="E70" s="48"/>
      <c r="G70" s="44" t="s">
        <v>151</v>
      </c>
      <c r="H70" s="25" t="b">
        <f t="shared" si="2"/>
        <v>1</v>
      </c>
      <c r="K70" s="44" t="s">
        <v>221</v>
      </c>
      <c r="L70" s="47">
        <v>0</v>
      </c>
      <c r="M70" s="30"/>
      <c r="N70" s="22"/>
    </row>
    <row r="71" spans="1:19" ht="15.75" thickBot="1" x14ac:dyDescent="0.3">
      <c r="A71" s="44"/>
      <c r="B71" s="44"/>
      <c r="C71" s="44" t="s">
        <v>152</v>
      </c>
      <c r="D71" s="49">
        <v>0</v>
      </c>
      <c r="E71" s="48"/>
      <c r="G71" s="44" t="s">
        <v>152</v>
      </c>
      <c r="H71" s="25" t="b">
        <f t="shared" si="2"/>
        <v>1</v>
      </c>
      <c r="K71" s="44" t="s">
        <v>94</v>
      </c>
      <c r="L71" s="49">
        <v>0</v>
      </c>
      <c r="M71" s="30"/>
      <c r="N71" s="22"/>
    </row>
    <row r="72" spans="1:19" x14ac:dyDescent="0.25">
      <c r="A72" s="44"/>
      <c r="B72" s="44" t="s">
        <v>153</v>
      </c>
      <c r="C72" s="44"/>
      <c r="D72" s="47">
        <f>ROUND(SUM(D56:D71),5)</f>
        <v>0</v>
      </c>
      <c r="E72" s="48"/>
      <c r="G72" s="44"/>
      <c r="H72" s="25" t="b">
        <f t="shared" si="2"/>
        <v>1</v>
      </c>
      <c r="K72" s="44"/>
      <c r="L72" s="47">
        <f>ROUND(SUM(L56:L71),5)</f>
        <v>0</v>
      </c>
      <c r="M72" s="43"/>
      <c r="N72" s="43"/>
      <c r="O72" s="43"/>
      <c r="P72" s="43"/>
      <c r="Q72" s="43"/>
      <c r="R72" s="43"/>
      <c r="S72" s="43"/>
    </row>
    <row r="73" spans="1:19" x14ac:dyDescent="0.25">
      <c r="A73" s="44"/>
      <c r="B73" s="44" t="s">
        <v>154</v>
      </c>
      <c r="C73" s="44"/>
      <c r="D73" s="47"/>
      <c r="E73" s="48"/>
      <c r="G73" s="44"/>
      <c r="H73" s="25" t="b">
        <f t="shared" si="2"/>
        <v>1</v>
      </c>
      <c r="K73" s="44"/>
      <c r="L73" s="47"/>
      <c r="M73" s="43"/>
      <c r="N73" s="43"/>
      <c r="O73" s="43"/>
      <c r="P73" s="43"/>
      <c r="Q73" s="43"/>
      <c r="R73" s="43"/>
      <c r="S73" s="43"/>
    </row>
    <row r="74" spans="1:19" x14ac:dyDescent="0.25">
      <c r="A74" s="44"/>
      <c r="B74" s="44"/>
      <c r="C74" s="44" t="s">
        <v>155</v>
      </c>
      <c r="D74" s="47">
        <v>0</v>
      </c>
      <c r="E74" s="48"/>
      <c r="G74" s="44" t="s">
        <v>155</v>
      </c>
      <c r="H74" s="25" t="b">
        <f t="shared" si="2"/>
        <v>1</v>
      </c>
      <c r="K74" s="44" t="s">
        <v>222</v>
      </c>
      <c r="L74" s="47">
        <v>0</v>
      </c>
      <c r="M74" s="43"/>
      <c r="N74" s="43"/>
      <c r="O74" s="43"/>
      <c r="P74" s="43"/>
      <c r="Q74" s="43"/>
      <c r="R74" s="43"/>
      <c r="S74" s="43"/>
    </row>
    <row r="75" spans="1:19" x14ac:dyDescent="0.25">
      <c r="A75" s="44"/>
      <c r="B75" s="44"/>
      <c r="C75" s="44" t="s">
        <v>156</v>
      </c>
      <c r="D75" s="47">
        <v>0</v>
      </c>
      <c r="E75" s="48"/>
      <c r="G75" s="44" t="s">
        <v>156</v>
      </c>
      <c r="H75" s="25" t="b">
        <f t="shared" si="2"/>
        <v>1</v>
      </c>
      <c r="K75" s="44" t="s">
        <v>224</v>
      </c>
      <c r="L75" s="47">
        <v>0</v>
      </c>
      <c r="M75" s="43"/>
      <c r="N75" s="43"/>
      <c r="O75" s="43"/>
      <c r="P75" s="43"/>
      <c r="Q75" s="43"/>
      <c r="R75" s="43"/>
      <c r="S75" s="43"/>
    </row>
    <row r="76" spans="1:19" x14ac:dyDescent="0.25">
      <c r="A76" s="44"/>
      <c r="B76" s="44"/>
      <c r="C76" s="44" t="s">
        <v>157</v>
      </c>
      <c r="D76" s="47">
        <v>0</v>
      </c>
      <c r="E76" s="48"/>
      <c r="G76" s="44" t="s">
        <v>157</v>
      </c>
      <c r="H76" s="25" t="b">
        <f t="shared" si="2"/>
        <v>1</v>
      </c>
      <c r="K76" s="44" t="s">
        <v>34</v>
      </c>
      <c r="L76" s="47">
        <v>0</v>
      </c>
      <c r="M76" s="43"/>
      <c r="N76" s="43"/>
      <c r="O76" s="43"/>
      <c r="P76" s="43"/>
      <c r="Q76" s="43"/>
      <c r="R76" s="43"/>
      <c r="S76" s="43"/>
    </row>
    <row r="77" spans="1:19" ht="15.75" thickBot="1" x14ac:dyDescent="0.3">
      <c r="A77" s="44"/>
      <c r="B77" s="44"/>
      <c r="C77" s="44" t="s">
        <v>158</v>
      </c>
      <c r="D77" s="49">
        <v>0</v>
      </c>
      <c r="E77" s="48"/>
      <c r="G77" s="44" t="s">
        <v>158</v>
      </c>
      <c r="H77" s="25" t="b">
        <f t="shared" si="2"/>
        <v>1</v>
      </c>
      <c r="K77" s="44" t="s">
        <v>227</v>
      </c>
      <c r="L77" s="49">
        <v>0</v>
      </c>
      <c r="M77" s="43"/>
      <c r="N77" s="43"/>
      <c r="O77" s="43"/>
      <c r="P77" s="43"/>
      <c r="Q77" s="43"/>
      <c r="R77" s="43"/>
      <c r="S77" s="43"/>
    </row>
    <row r="78" spans="1:19" x14ac:dyDescent="0.25">
      <c r="A78" s="44"/>
      <c r="B78" s="44" t="s">
        <v>159</v>
      </c>
      <c r="C78" s="44"/>
      <c r="D78" s="47">
        <f>ROUND(SUM(D73:D77),5)</f>
        <v>0</v>
      </c>
      <c r="E78" s="48"/>
      <c r="H78" s="43"/>
      <c r="K78" s="11"/>
      <c r="L78" s="47">
        <f>ROUND(SUM(L73:L77),5)</f>
        <v>0</v>
      </c>
      <c r="M78" s="43"/>
      <c r="N78" s="43"/>
      <c r="O78" s="43"/>
      <c r="P78" s="43"/>
      <c r="Q78" s="43"/>
      <c r="R78" s="43"/>
      <c r="S78" s="43"/>
    </row>
    <row r="79" spans="1:19" x14ac:dyDescent="0.25">
      <c r="A79" s="44"/>
      <c r="B79" s="44" t="s">
        <v>30</v>
      </c>
      <c r="C79" s="44"/>
      <c r="D79" s="47">
        <v>0</v>
      </c>
      <c r="E79" s="48"/>
      <c r="H79" s="43"/>
      <c r="K79" s="11"/>
      <c r="L79" s="47">
        <v>0</v>
      </c>
      <c r="M79" s="43"/>
      <c r="N79" s="43"/>
      <c r="O79" s="43"/>
      <c r="P79" s="43"/>
      <c r="Q79" s="43"/>
      <c r="R79" s="43"/>
      <c r="S79" s="43"/>
    </row>
    <row r="80" spans="1:19" ht="15.75" thickBot="1" x14ac:dyDescent="0.3">
      <c r="A80" s="44"/>
      <c r="B80" s="44" t="s">
        <v>160</v>
      </c>
      <c r="C80" s="44"/>
      <c r="D80" s="50">
        <v>0</v>
      </c>
      <c r="E80" s="48"/>
      <c r="H80" s="43"/>
      <c r="K80" s="11"/>
      <c r="L80" s="50">
        <v>0</v>
      </c>
      <c r="M80" s="43"/>
      <c r="N80" s="43"/>
      <c r="O80" s="43"/>
      <c r="P80" s="43"/>
      <c r="Q80" s="43"/>
      <c r="R80" s="43"/>
      <c r="S80" s="43"/>
    </row>
    <row r="81" spans="1:19" ht="15.75" thickBot="1" x14ac:dyDescent="0.3">
      <c r="A81" s="44" t="s">
        <v>31</v>
      </c>
      <c r="B81" s="44"/>
      <c r="C81" s="44"/>
      <c r="D81" s="52">
        <f>ROUND(D22+D35+D55+D72+SUM(D78:D80),5)</f>
        <v>0</v>
      </c>
      <c r="E81" s="48"/>
      <c r="H81" s="43"/>
      <c r="K81" s="11"/>
      <c r="L81" s="52">
        <f>ROUND(L22+L35+L55+L72+SUM(L78:L80),5)</f>
        <v>0</v>
      </c>
      <c r="M81" s="43"/>
      <c r="N81" s="43"/>
      <c r="O81" s="43"/>
      <c r="P81" s="43"/>
      <c r="Q81" s="43"/>
      <c r="R81" s="43"/>
      <c r="S81" s="43"/>
    </row>
    <row r="82" spans="1:19" ht="15.75" thickBot="1" x14ac:dyDescent="0.3">
      <c r="A82" s="44"/>
      <c r="B82" s="44"/>
      <c r="C82" s="44"/>
      <c r="D82" s="53">
        <f>ROUND(D21-D81,5)</f>
        <v>0</v>
      </c>
      <c r="E82" s="44"/>
      <c r="H82" s="43"/>
      <c r="K82" s="11"/>
      <c r="L82" s="53">
        <f>ROUND(L21-L81,5)</f>
        <v>0</v>
      </c>
      <c r="M82" s="43"/>
      <c r="N82" s="43"/>
      <c r="O82" s="43"/>
      <c r="P82" s="43"/>
      <c r="Q82" s="43"/>
      <c r="R82" s="43"/>
      <c r="S82" s="43"/>
    </row>
    <row r="83" spans="1:19" ht="15.75" thickTop="1" x14ac:dyDescent="0.25">
      <c r="H83" s="43"/>
      <c r="K83" s="11"/>
      <c r="M83" s="43"/>
      <c r="N83" s="43"/>
      <c r="O83" s="43"/>
      <c r="P83" s="43"/>
      <c r="Q83" s="43"/>
      <c r="R83" s="43"/>
      <c r="S83" s="43"/>
    </row>
    <row r="84" spans="1:19" x14ac:dyDescent="0.25">
      <c r="H84" s="43"/>
      <c r="K84" s="11"/>
      <c r="M84" s="43"/>
      <c r="N84" s="43"/>
      <c r="O84" s="43"/>
      <c r="P84" s="43"/>
      <c r="Q84" s="43"/>
      <c r="R84" s="43"/>
      <c r="S84" s="43"/>
    </row>
    <row r="85" spans="1:19" x14ac:dyDescent="0.25">
      <c r="H85" s="43"/>
      <c r="K85" s="11"/>
      <c r="M85" s="43"/>
      <c r="N85" s="43"/>
      <c r="O85" s="43"/>
      <c r="P85" s="43"/>
      <c r="Q85" s="43"/>
      <c r="R85" s="43"/>
      <c r="S85" s="43"/>
    </row>
    <row r="86" spans="1:19" x14ac:dyDescent="0.25">
      <c r="H86" s="43"/>
      <c r="K86" s="11"/>
      <c r="M86" s="43"/>
      <c r="N86" s="43"/>
      <c r="O86" s="43"/>
      <c r="P86" s="43"/>
      <c r="Q86" s="43"/>
      <c r="R86" s="43"/>
      <c r="S86" s="43"/>
    </row>
    <row r="87" spans="1:19" x14ac:dyDescent="0.25">
      <c r="H87" s="43"/>
      <c r="K87" s="11"/>
      <c r="M87" s="43"/>
      <c r="N87" s="43"/>
      <c r="O87" s="43"/>
      <c r="P87" s="43"/>
      <c r="Q87" s="43"/>
      <c r="R87" s="43"/>
      <c r="S87" s="43"/>
    </row>
    <row r="88" spans="1:19" x14ac:dyDescent="0.25">
      <c r="H88" s="43"/>
      <c r="K88" s="11"/>
      <c r="M88" s="43"/>
      <c r="N88" s="43"/>
      <c r="O88" s="43"/>
      <c r="P88" s="43"/>
      <c r="Q88" s="43"/>
      <c r="R88" s="43"/>
      <c r="S88" s="43"/>
    </row>
    <row r="89" spans="1:19" x14ac:dyDescent="0.25">
      <c r="H89" s="43"/>
      <c r="K89" s="11"/>
      <c r="M89" s="43"/>
      <c r="N89" s="43"/>
      <c r="O89" s="43"/>
      <c r="P89" s="43"/>
      <c r="Q89" s="43"/>
      <c r="R89" s="43"/>
      <c r="S89" s="43"/>
    </row>
    <row r="90" spans="1:19" x14ac:dyDescent="0.25">
      <c r="H90" s="43"/>
      <c r="K90" s="11"/>
      <c r="M90" s="43"/>
      <c r="N90" s="43"/>
      <c r="O90" s="43"/>
      <c r="P90" s="43"/>
      <c r="Q90" s="43"/>
      <c r="R90" s="43"/>
      <c r="S90" s="43"/>
    </row>
    <row r="91" spans="1:19" x14ac:dyDescent="0.25">
      <c r="H91" s="43"/>
      <c r="K91" s="11"/>
      <c r="M91" s="43"/>
      <c r="N91" s="43"/>
      <c r="O91" s="43"/>
      <c r="P91" s="43"/>
      <c r="Q91" s="43"/>
      <c r="R91" s="43"/>
      <c r="S91" s="43"/>
    </row>
    <row r="92" spans="1:19" x14ac:dyDescent="0.25">
      <c r="H92" s="43"/>
      <c r="K92" s="11"/>
      <c r="M92" s="43"/>
      <c r="N92" s="43"/>
      <c r="O92" s="43"/>
      <c r="P92" s="43"/>
      <c r="Q92" s="43"/>
      <c r="R92" s="43"/>
      <c r="S92" s="43"/>
    </row>
    <row r="93" spans="1:19" x14ac:dyDescent="0.25">
      <c r="H93" s="43"/>
      <c r="K93" s="11"/>
      <c r="M93" s="43"/>
      <c r="N93" s="43"/>
      <c r="O93" s="43"/>
      <c r="P93" s="43"/>
      <c r="Q93" s="43"/>
      <c r="R93" s="43"/>
      <c r="S93" s="43"/>
    </row>
    <row r="94" spans="1:19" x14ac:dyDescent="0.25">
      <c r="H94" s="43"/>
      <c r="K94" s="11"/>
      <c r="M94" s="43"/>
      <c r="N94" s="43"/>
      <c r="O94" s="43"/>
      <c r="P94" s="43"/>
      <c r="Q94" s="43"/>
      <c r="R94" s="43"/>
      <c r="S94" s="43"/>
    </row>
    <row r="95" spans="1:19" x14ac:dyDescent="0.25">
      <c r="H95" s="43"/>
      <c r="K95" s="11"/>
      <c r="M95" s="43"/>
      <c r="N95" s="43"/>
      <c r="O95" s="43"/>
      <c r="P95" s="43"/>
      <c r="Q95" s="43"/>
      <c r="R95" s="43"/>
      <c r="S95" s="43"/>
    </row>
    <row r="96" spans="1:19" x14ac:dyDescent="0.25">
      <c r="H96" s="43"/>
      <c r="K96" s="11"/>
      <c r="M96" s="43"/>
      <c r="N96" s="43"/>
      <c r="O96" s="43"/>
      <c r="P96" s="43"/>
      <c r="Q96" s="43"/>
      <c r="R96" s="43"/>
      <c r="S96" s="43"/>
    </row>
    <row r="97" spans="8:19" x14ac:dyDescent="0.25">
      <c r="H97" s="43"/>
      <c r="K97" s="11"/>
      <c r="M97" s="43"/>
      <c r="N97" s="43"/>
      <c r="O97" s="43"/>
      <c r="P97" s="43"/>
      <c r="Q97" s="43"/>
      <c r="R97" s="43"/>
      <c r="S97" s="43"/>
    </row>
    <row r="98" spans="8:19" x14ac:dyDescent="0.25">
      <c r="H98" s="43"/>
      <c r="K98" s="11"/>
      <c r="M98" s="43"/>
      <c r="N98" s="43"/>
      <c r="O98" s="43"/>
      <c r="P98" s="43"/>
      <c r="Q98" s="43"/>
      <c r="R98" s="43"/>
      <c r="S98" s="43"/>
    </row>
    <row r="99" spans="8:19" x14ac:dyDescent="0.25">
      <c r="H99" s="43"/>
      <c r="K99" s="11"/>
      <c r="M99" s="43"/>
      <c r="N99" s="43"/>
      <c r="O99" s="43"/>
      <c r="P99" s="43"/>
      <c r="Q99" s="43"/>
      <c r="R99" s="43"/>
      <c r="S99" s="43"/>
    </row>
    <row r="100" spans="8:19" x14ac:dyDescent="0.25">
      <c r="H100" s="43"/>
      <c r="K100" s="11"/>
      <c r="M100" s="43"/>
      <c r="N100" s="43"/>
      <c r="O100" s="43"/>
      <c r="P100" s="43"/>
      <c r="Q100" s="43"/>
      <c r="R100" s="43"/>
      <c r="S100" s="43"/>
    </row>
    <row r="101" spans="8:19" x14ac:dyDescent="0.25">
      <c r="H101" s="43"/>
      <c r="K101" s="11"/>
      <c r="M101" s="43"/>
      <c r="N101" s="43"/>
      <c r="O101" s="43"/>
      <c r="P101" s="43"/>
      <c r="Q101" s="43"/>
      <c r="R101" s="43"/>
      <c r="S101" s="43"/>
    </row>
    <row r="102" spans="8:19" x14ac:dyDescent="0.25">
      <c r="H102" s="43"/>
      <c r="K102" s="11"/>
      <c r="M102" s="43"/>
      <c r="N102" s="43"/>
      <c r="O102" s="43"/>
      <c r="P102" s="43"/>
      <c r="Q102" s="43"/>
      <c r="R102" s="43"/>
      <c r="S102" s="43"/>
    </row>
    <row r="103" spans="8:19" x14ac:dyDescent="0.25">
      <c r="H103" s="43"/>
      <c r="K103" s="11"/>
      <c r="M103" s="43"/>
      <c r="N103" s="43"/>
      <c r="O103" s="43"/>
      <c r="P103" s="43"/>
      <c r="Q103" s="43"/>
      <c r="R103" s="43"/>
      <c r="S103" s="43"/>
    </row>
    <row r="104" spans="8:19" x14ac:dyDescent="0.25">
      <c r="H104" s="43"/>
      <c r="K104" s="11"/>
      <c r="M104" s="43"/>
      <c r="N104" s="43"/>
      <c r="O104" s="43"/>
      <c r="P104" s="43"/>
      <c r="Q104" s="43"/>
      <c r="R104" s="43"/>
      <c r="S104" s="43"/>
    </row>
    <row r="105" spans="8:19" x14ac:dyDescent="0.25">
      <c r="H105" s="43"/>
      <c r="K105" s="11"/>
      <c r="M105" s="43"/>
      <c r="N105" s="43"/>
      <c r="O105" s="43"/>
      <c r="P105" s="43"/>
      <c r="Q105" s="43"/>
      <c r="R105" s="43"/>
      <c r="S105" s="43"/>
    </row>
    <row r="106" spans="8:19" x14ac:dyDescent="0.25">
      <c r="H106" s="43"/>
      <c r="K106" s="11"/>
      <c r="M106" s="43"/>
      <c r="N106" s="43"/>
      <c r="O106" s="43"/>
      <c r="P106" s="43"/>
      <c r="Q106" s="43"/>
      <c r="R106" s="43"/>
      <c r="S106" s="43"/>
    </row>
    <row r="107" spans="8:19" x14ac:dyDescent="0.25">
      <c r="H107" s="43"/>
      <c r="K107" s="11"/>
      <c r="M107" s="43"/>
      <c r="N107" s="43"/>
      <c r="O107" s="43"/>
      <c r="P107" s="43"/>
      <c r="Q107" s="43"/>
      <c r="R107" s="43"/>
      <c r="S107" s="43"/>
    </row>
    <row r="108" spans="8:19" x14ac:dyDescent="0.25">
      <c r="H108" s="43"/>
      <c r="K108" s="11"/>
      <c r="M108" s="43"/>
      <c r="N108" s="43"/>
      <c r="O108" s="43"/>
      <c r="P108" s="43"/>
      <c r="Q108" s="43"/>
      <c r="R108" s="43"/>
      <c r="S108" s="43"/>
    </row>
    <row r="109" spans="8:19" x14ac:dyDescent="0.25">
      <c r="H109" s="43"/>
      <c r="K109" s="11"/>
      <c r="M109" s="43"/>
      <c r="N109" s="43"/>
      <c r="O109" s="43"/>
      <c r="P109" s="43"/>
      <c r="Q109" s="43"/>
      <c r="R109" s="43"/>
      <c r="S109" s="43"/>
    </row>
    <row r="110" spans="8:19" x14ac:dyDescent="0.25">
      <c r="H110" s="43"/>
      <c r="K110" s="11"/>
      <c r="M110" s="43"/>
      <c r="N110" s="43"/>
      <c r="O110" s="43"/>
      <c r="P110" s="43"/>
      <c r="Q110" s="43"/>
      <c r="R110" s="43"/>
      <c r="S110" s="43"/>
    </row>
    <row r="111" spans="8:19" x14ac:dyDescent="0.25">
      <c r="H111" s="43"/>
      <c r="K111" s="11"/>
      <c r="M111" s="43"/>
      <c r="N111" s="43"/>
      <c r="O111" s="43"/>
      <c r="P111" s="43"/>
      <c r="Q111" s="43"/>
      <c r="R111" s="43"/>
      <c r="S111" s="43"/>
    </row>
    <row r="112" spans="8:19" x14ac:dyDescent="0.25">
      <c r="H112" s="43"/>
      <c r="K112" s="11"/>
      <c r="M112" s="43"/>
      <c r="N112" s="43"/>
      <c r="O112" s="43"/>
      <c r="P112" s="43"/>
      <c r="Q112" s="43"/>
      <c r="R112" s="43"/>
      <c r="S112" s="43"/>
    </row>
    <row r="113" spans="8:19" x14ac:dyDescent="0.25">
      <c r="H113" s="43"/>
      <c r="K113" s="11"/>
      <c r="M113" s="43"/>
      <c r="N113" s="43"/>
      <c r="O113" s="43"/>
      <c r="P113" s="43"/>
      <c r="Q113" s="43"/>
      <c r="R113" s="43"/>
      <c r="S113" s="43"/>
    </row>
    <row r="114" spans="8:19" x14ac:dyDescent="0.25">
      <c r="H114" s="43"/>
      <c r="K114" s="11"/>
      <c r="M114" s="43"/>
      <c r="N114" s="43"/>
      <c r="O114" s="43"/>
      <c r="P114" s="43"/>
      <c r="Q114" s="43"/>
      <c r="R114" s="43"/>
      <c r="S114" s="43"/>
    </row>
    <row r="115" spans="8:19" x14ac:dyDescent="0.25">
      <c r="H115" s="43"/>
      <c r="K115" s="11"/>
      <c r="M115" s="43"/>
      <c r="N115" s="43"/>
      <c r="O115" s="43"/>
      <c r="P115" s="43"/>
      <c r="Q115" s="43"/>
      <c r="R115" s="43"/>
      <c r="S115" s="43"/>
    </row>
    <row r="116" spans="8:19" x14ac:dyDescent="0.25">
      <c r="H116" s="43"/>
      <c r="K116" s="11"/>
      <c r="M116" s="43"/>
      <c r="N116" s="43"/>
      <c r="O116" s="43"/>
      <c r="P116" s="43"/>
      <c r="Q116" s="43"/>
      <c r="R116" s="43"/>
      <c r="S116" s="43"/>
    </row>
    <row r="117" spans="8:19" x14ac:dyDescent="0.25">
      <c r="H117" s="43"/>
      <c r="K117" s="11"/>
      <c r="M117" s="43"/>
      <c r="N117" s="43"/>
      <c r="O117" s="43"/>
      <c r="P117" s="43"/>
      <c r="Q117" s="43"/>
      <c r="R117" s="43"/>
      <c r="S117" s="43"/>
    </row>
    <row r="118" spans="8:19" x14ac:dyDescent="0.25">
      <c r="H118" s="43"/>
      <c r="K118" s="11"/>
      <c r="M118" s="43"/>
      <c r="N118" s="43"/>
      <c r="O118" s="43"/>
      <c r="P118" s="43"/>
      <c r="Q118" s="43"/>
      <c r="R118" s="43"/>
      <c r="S118" s="43"/>
    </row>
    <row r="119" spans="8:19" x14ac:dyDescent="0.25">
      <c r="H119" s="43"/>
      <c r="K119" s="11"/>
      <c r="M119" s="43"/>
      <c r="N119" s="43"/>
      <c r="O119" s="43"/>
      <c r="P119" s="43"/>
      <c r="Q119" s="43"/>
      <c r="R119" s="43"/>
      <c r="S119" s="43"/>
    </row>
    <row r="120" spans="8:19" x14ac:dyDescent="0.25">
      <c r="H120" s="43"/>
      <c r="K120" s="11"/>
      <c r="M120" s="43"/>
      <c r="N120" s="43"/>
      <c r="O120" s="43"/>
      <c r="P120" s="43"/>
      <c r="Q120" s="43"/>
      <c r="R120" s="43"/>
      <c r="S120" s="43"/>
    </row>
    <row r="121" spans="8:19" x14ac:dyDescent="0.25">
      <c r="H121" s="43"/>
      <c r="K121" s="11"/>
      <c r="M121" s="43"/>
      <c r="N121" s="43"/>
      <c r="O121" s="43"/>
      <c r="P121" s="43"/>
      <c r="Q121" s="43"/>
      <c r="R121" s="43"/>
      <c r="S121" s="43"/>
    </row>
    <row r="122" spans="8:19" x14ac:dyDescent="0.25">
      <c r="H122" s="43"/>
      <c r="K122" s="11"/>
      <c r="M122" s="43"/>
      <c r="N122" s="43"/>
      <c r="O122" s="43"/>
      <c r="P122" s="43"/>
      <c r="Q122" s="43"/>
      <c r="R122" s="43"/>
      <c r="S122" s="43"/>
    </row>
    <row r="123" spans="8:19" x14ac:dyDescent="0.25">
      <c r="H123" s="43"/>
      <c r="K123" s="11"/>
      <c r="M123" s="43"/>
      <c r="N123" s="43"/>
      <c r="O123" s="43"/>
      <c r="P123" s="43"/>
      <c r="Q123" s="43"/>
      <c r="R123" s="43"/>
      <c r="S123" s="43"/>
    </row>
    <row r="124" spans="8:19" x14ac:dyDescent="0.25">
      <c r="H124" s="43"/>
      <c r="K124" s="11"/>
      <c r="M124" s="43"/>
      <c r="N124" s="43"/>
      <c r="O124" s="43"/>
      <c r="P124" s="43"/>
      <c r="Q124" s="43"/>
      <c r="R124" s="43"/>
      <c r="S124" s="43"/>
    </row>
    <row r="125" spans="8:19" x14ac:dyDescent="0.25">
      <c r="H125" s="43"/>
      <c r="K125" s="11"/>
      <c r="M125" s="43"/>
      <c r="N125" s="43"/>
      <c r="O125" s="43"/>
      <c r="P125" s="43"/>
      <c r="Q125" s="43"/>
      <c r="R125" s="43"/>
      <c r="S125" s="43"/>
    </row>
    <row r="126" spans="8:19" x14ac:dyDescent="0.25">
      <c r="H126" s="43"/>
      <c r="K126" s="11"/>
      <c r="M126" s="43"/>
      <c r="N126" s="43"/>
      <c r="O126" s="43"/>
      <c r="P126" s="43"/>
      <c r="Q126" s="43"/>
      <c r="R126" s="43"/>
      <c r="S126" s="43"/>
    </row>
    <row r="127" spans="8:19" x14ac:dyDescent="0.25">
      <c r="H127" s="43"/>
      <c r="K127" s="11"/>
      <c r="M127" s="43"/>
      <c r="N127" s="43"/>
      <c r="O127" s="43"/>
      <c r="P127" s="43"/>
      <c r="Q127" s="43"/>
      <c r="R127" s="43"/>
      <c r="S127" s="43"/>
    </row>
    <row r="128" spans="8:19" x14ac:dyDescent="0.25">
      <c r="H128" s="43"/>
      <c r="K128" s="11"/>
      <c r="M128" s="43"/>
      <c r="N128" s="43"/>
      <c r="O128" s="43"/>
      <c r="P128" s="43"/>
      <c r="Q128" s="43"/>
      <c r="R128" s="43"/>
      <c r="S128" s="43"/>
    </row>
    <row r="129" spans="8:19" x14ac:dyDescent="0.25">
      <c r="H129" s="43"/>
      <c r="K129" s="11"/>
      <c r="M129" s="43"/>
      <c r="N129" s="43"/>
      <c r="O129" s="43"/>
      <c r="P129" s="43"/>
      <c r="Q129" s="43"/>
      <c r="R129" s="43"/>
      <c r="S129" s="43"/>
    </row>
    <row r="130" spans="8:19" x14ac:dyDescent="0.25">
      <c r="H130" s="43"/>
      <c r="K130" s="11"/>
      <c r="M130" s="43"/>
      <c r="N130" s="43"/>
      <c r="O130" s="43"/>
      <c r="P130" s="43"/>
      <c r="Q130" s="43"/>
      <c r="R130" s="43"/>
      <c r="S130" s="43"/>
    </row>
    <row r="131" spans="8:19" x14ac:dyDescent="0.25">
      <c r="H131" s="43"/>
      <c r="K131" s="11"/>
      <c r="M131" s="43"/>
      <c r="N131" s="43"/>
      <c r="O131" s="43"/>
      <c r="P131" s="43"/>
      <c r="Q131" s="43"/>
      <c r="R131" s="43"/>
      <c r="S131" s="43"/>
    </row>
    <row r="132" spans="8:19" x14ac:dyDescent="0.25">
      <c r="H132" s="43"/>
      <c r="K132" s="11"/>
      <c r="M132" s="43"/>
      <c r="N132" s="43"/>
      <c r="O132" s="43"/>
      <c r="P132" s="43"/>
      <c r="Q132" s="43"/>
      <c r="R132" s="43"/>
      <c r="S132" s="43"/>
    </row>
    <row r="133" spans="8:19" x14ac:dyDescent="0.25">
      <c r="H133" s="43"/>
      <c r="K133" s="11"/>
      <c r="M133" s="43"/>
      <c r="N133" s="43"/>
      <c r="O133" s="43"/>
      <c r="P133" s="43"/>
      <c r="Q133" s="43"/>
      <c r="R133" s="43"/>
      <c r="S133" s="43"/>
    </row>
    <row r="134" spans="8:19" x14ac:dyDescent="0.25">
      <c r="H134" s="43"/>
      <c r="K134" s="11"/>
      <c r="M134" s="43"/>
      <c r="N134" s="43"/>
      <c r="O134" s="43"/>
      <c r="P134" s="43"/>
      <c r="Q134" s="43"/>
      <c r="R134" s="43"/>
      <c r="S134" s="43"/>
    </row>
    <row r="135" spans="8:19" x14ac:dyDescent="0.25">
      <c r="H135" s="43"/>
      <c r="K135" s="11"/>
      <c r="M135" s="43"/>
      <c r="N135" s="43"/>
      <c r="O135" s="43"/>
      <c r="P135" s="43"/>
      <c r="Q135" s="43"/>
      <c r="R135" s="43"/>
      <c r="S135" s="43"/>
    </row>
    <row r="136" spans="8:19" x14ac:dyDescent="0.25">
      <c r="H136" s="43"/>
      <c r="K136" s="11"/>
      <c r="M136" s="43"/>
      <c r="N136" s="43"/>
      <c r="O136" s="43"/>
      <c r="P136" s="43"/>
      <c r="Q136" s="43"/>
      <c r="R136" s="43"/>
      <c r="S136" s="43"/>
    </row>
    <row r="137" spans="8:19" x14ac:dyDescent="0.25">
      <c r="H137" s="43"/>
      <c r="K137" s="11"/>
      <c r="M137" s="43"/>
      <c r="N137" s="43"/>
      <c r="O137" s="43"/>
      <c r="P137" s="43"/>
      <c r="Q137" s="43"/>
      <c r="R137" s="43"/>
      <c r="S137" s="43"/>
    </row>
    <row r="138" spans="8:19" x14ac:dyDescent="0.25">
      <c r="H138" s="43"/>
      <c r="K138" s="11"/>
      <c r="M138" s="43"/>
      <c r="N138" s="43"/>
      <c r="O138" s="43"/>
      <c r="P138" s="43"/>
      <c r="Q138" s="43"/>
      <c r="R138" s="43"/>
      <c r="S138" s="43"/>
    </row>
    <row r="139" spans="8:19" x14ac:dyDescent="0.25">
      <c r="H139" s="43"/>
      <c r="K139" s="11"/>
      <c r="M139" s="43"/>
      <c r="N139" s="43"/>
      <c r="O139" s="43"/>
      <c r="P139" s="43"/>
      <c r="Q139" s="43"/>
      <c r="R139" s="43"/>
      <c r="S139" s="43"/>
    </row>
    <row r="140" spans="8:19" x14ac:dyDescent="0.25">
      <c r="H140" s="43"/>
      <c r="K140" s="11"/>
      <c r="M140" s="43"/>
      <c r="N140" s="43"/>
      <c r="O140" s="43"/>
      <c r="P140" s="43"/>
      <c r="Q140" s="43"/>
      <c r="R140" s="43"/>
      <c r="S140" s="43"/>
    </row>
    <row r="141" spans="8:19" x14ac:dyDescent="0.25">
      <c r="H141" s="43"/>
      <c r="K141" s="11"/>
      <c r="M141" s="43"/>
      <c r="N141" s="43"/>
      <c r="O141" s="43"/>
      <c r="P141" s="43"/>
      <c r="Q141" s="43"/>
      <c r="R141" s="43"/>
      <c r="S141" s="43"/>
    </row>
    <row r="142" spans="8:19" x14ac:dyDescent="0.25">
      <c r="H142" s="43"/>
      <c r="K142" s="11"/>
      <c r="M142" s="43"/>
      <c r="N142" s="43"/>
      <c r="O142" s="43"/>
      <c r="P142" s="43"/>
      <c r="Q142" s="43"/>
      <c r="R142" s="43"/>
      <c r="S142" s="43"/>
    </row>
    <row r="143" spans="8:19" x14ac:dyDescent="0.25">
      <c r="H143" s="43"/>
      <c r="K143" s="11"/>
      <c r="M143" s="43"/>
      <c r="N143" s="43"/>
      <c r="O143" s="43"/>
      <c r="P143" s="43"/>
      <c r="Q143" s="43"/>
      <c r="R143" s="43"/>
      <c r="S143" s="43"/>
    </row>
    <row r="144" spans="8:19" x14ac:dyDescent="0.25">
      <c r="H144" s="43"/>
      <c r="K144" s="11"/>
      <c r="M144" s="43"/>
      <c r="N144" s="43"/>
      <c r="O144" s="43"/>
      <c r="P144" s="43"/>
      <c r="Q144" s="43"/>
      <c r="R144" s="43"/>
      <c r="S144" s="43"/>
    </row>
    <row r="145" spans="7:19" x14ac:dyDescent="0.25">
      <c r="H145" s="43"/>
      <c r="K145" s="11"/>
      <c r="M145" s="43"/>
      <c r="N145" s="43"/>
      <c r="O145" s="43"/>
      <c r="P145" s="43"/>
      <c r="Q145" s="43"/>
      <c r="R145" s="43"/>
      <c r="S145" s="43"/>
    </row>
    <row r="146" spans="7:19" x14ac:dyDescent="0.25">
      <c r="H146" s="43"/>
      <c r="K146" s="11"/>
      <c r="M146" s="43"/>
      <c r="N146" s="43"/>
      <c r="O146" s="43"/>
      <c r="P146" s="43"/>
      <c r="Q146" s="43"/>
      <c r="R146" s="43"/>
      <c r="S146" s="43"/>
    </row>
    <row r="147" spans="7:19" x14ac:dyDescent="0.25">
      <c r="H147" s="43"/>
      <c r="K147" s="11"/>
      <c r="M147" s="43"/>
      <c r="N147" s="43"/>
      <c r="O147" s="43"/>
      <c r="P147" s="43"/>
      <c r="Q147" s="43"/>
      <c r="R147" s="43"/>
      <c r="S147" s="43"/>
    </row>
    <row r="148" spans="7:19" x14ac:dyDescent="0.25">
      <c r="H148" s="43"/>
      <c r="K148" s="11"/>
      <c r="M148" s="43"/>
      <c r="N148" s="43"/>
      <c r="O148" s="43"/>
      <c r="P148" s="43"/>
      <c r="Q148" s="43"/>
      <c r="R148" s="43"/>
      <c r="S148" s="43"/>
    </row>
    <row r="149" spans="7:19" x14ac:dyDescent="0.25">
      <c r="H149" s="43"/>
      <c r="K149" s="11"/>
      <c r="M149" s="43"/>
      <c r="N149" s="43"/>
      <c r="O149" s="43"/>
      <c r="P149" s="43"/>
      <c r="Q149" s="43"/>
      <c r="R149" s="43"/>
      <c r="S149" s="43"/>
    </row>
    <row r="150" spans="7:19" x14ac:dyDescent="0.25">
      <c r="H150" s="43"/>
      <c r="K150" s="11"/>
      <c r="M150" s="43"/>
      <c r="N150" s="43"/>
      <c r="O150" s="43"/>
      <c r="P150" s="43"/>
      <c r="Q150" s="43"/>
      <c r="R150" s="43"/>
      <c r="S150" s="43"/>
    </row>
    <row r="151" spans="7:19" x14ac:dyDescent="0.25">
      <c r="H151" s="43"/>
      <c r="K151" s="11"/>
      <c r="M151" s="43"/>
      <c r="N151" s="43"/>
      <c r="O151" s="43"/>
      <c r="P151" s="43"/>
      <c r="Q151" s="43"/>
      <c r="R151" s="43"/>
      <c r="S151" s="43"/>
    </row>
    <row r="152" spans="7:19" x14ac:dyDescent="0.25">
      <c r="H152" s="43"/>
      <c r="K152" s="11"/>
      <c r="M152" s="43"/>
      <c r="N152" s="43"/>
      <c r="O152" s="43"/>
      <c r="P152" s="43"/>
      <c r="Q152" s="43"/>
      <c r="R152" s="43"/>
      <c r="S152" s="43"/>
    </row>
    <row r="153" spans="7:19" x14ac:dyDescent="0.25">
      <c r="H153" s="43"/>
      <c r="K153" s="11"/>
      <c r="M153" s="43"/>
      <c r="N153" s="43"/>
      <c r="O153" s="43"/>
      <c r="P153" s="43"/>
      <c r="Q153" s="43"/>
      <c r="R153" s="43"/>
      <c r="S153" s="43"/>
    </row>
    <row r="154" spans="7:19" x14ac:dyDescent="0.25">
      <c r="H154" s="43"/>
      <c r="K154" s="11"/>
      <c r="M154" s="43"/>
      <c r="N154" s="43"/>
      <c r="O154" s="43"/>
      <c r="P154" s="43"/>
      <c r="Q154" s="43"/>
      <c r="R154" s="43"/>
      <c r="S154" s="43"/>
    </row>
    <row r="155" spans="7:19" x14ac:dyDescent="0.25">
      <c r="H155" s="43"/>
      <c r="K155" s="11"/>
      <c r="M155" s="43"/>
      <c r="N155" s="43"/>
      <c r="O155" s="43"/>
      <c r="P155" s="43"/>
      <c r="Q155" s="43"/>
      <c r="R155" s="43"/>
      <c r="S155" s="43"/>
    </row>
    <row r="156" spans="7:19" x14ac:dyDescent="0.25">
      <c r="H156" s="43"/>
      <c r="K156" s="11"/>
      <c r="M156" s="43"/>
      <c r="N156" s="43"/>
      <c r="O156" s="43"/>
      <c r="P156" s="43"/>
      <c r="Q156" s="43"/>
      <c r="R156" s="43"/>
      <c r="S156" s="43"/>
    </row>
    <row r="157" spans="7:19" x14ac:dyDescent="0.25">
      <c r="H157" s="43"/>
      <c r="K157" s="11"/>
      <c r="M157" s="43"/>
      <c r="N157" s="43"/>
      <c r="O157" s="43"/>
      <c r="P157" s="43"/>
      <c r="Q157" s="43"/>
      <c r="R157" s="43"/>
      <c r="S157" s="43"/>
    </row>
    <row r="158" spans="7:19" x14ac:dyDescent="0.25">
      <c r="H158" s="43"/>
      <c r="K158" s="43"/>
      <c r="M158" s="43"/>
      <c r="N158" s="43"/>
      <c r="O158" s="43"/>
      <c r="P158" s="43"/>
      <c r="Q158" s="43"/>
      <c r="R158" s="43"/>
      <c r="S158" s="43"/>
    </row>
    <row r="159" spans="7:19" x14ac:dyDescent="0.25">
      <c r="H159" s="43"/>
      <c r="K159" s="43"/>
      <c r="M159" s="43"/>
      <c r="N159" s="43"/>
      <c r="O159" s="43"/>
      <c r="P159" s="43"/>
      <c r="Q159" s="43"/>
      <c r="R159" s="43"/>
      <c r="S159" s="43"/>
    </row>
    <row r="160" spans="7:19" x14ac:dyDescent="0.25">
      <c r="G160" s="22"/>
      <c r="I160" s="11"/>
      <c r="J160" s="11"/>
      <c r="K160" s="11"/>
      <c r="M160" s="43"/>
      <c r="N160" s="43"/>
      <c r="O160" s="43"/>
      <c r="P160" s="43"/>
      <c r="Q160" s="43"/>
      <c r="R160" s="43"/>
      <c r="S160" s="43"/>
    </row>
    <row r="161" spans="7:19" x14ac:dyDescent="0.25">
      <c r="G161" s="22"/>
      <c r="I161" s="11"/>
      <c r="J161" s="11"/>
      <c r="K161" s="11"/>
      <c r="M161" s="43"/>
      <c r="N161" s="43"/>
      <c r="O161" s="43"/>
      <c r="P161" s="43"/>
      <c r="Q161" s="43"/>
      <c r="R161" s="43"/>
      <c r="S161" s="43"/>
    </row>
    <row r="162" spans="7:19" x14ac:dyDescent="0.25">
      <c r="G162" s="22"/>
      <c r="I162" s="11"/>
      <c r="J162" s="11"/>
      <c r="K162" s="11"/>
      <c r="M162" s="43"/>
      <c r="N162" s="43"/>
      <c r="O162" s="43"/>
      <c r="P162" s="43"/>
      <c r="Q162" s="43"/>
      <c r="R162" s="43"/>
      <c r="S162" s="43"/>
    </row>
    <row r="163" spans="7:19" x14ac:dyDescent="0.25">
      <c r="G163" s="22"/>
      <c r="I163" s="11"/>
      <c r="J163" s="11"/>
      <c r="K163" s="11"/>
      <c r="M163" s="43"/>
      <c r="N163" s="43"/>
      <c r="O163" s="43"/>
      <c r="P163" s="43"/>
      <c r="Q163" s="43"/>
      <c r="R163" s="43"/>
      <c r="S163" s="43"/>
    </row>
    <row r="164" spans="7:19" x14ac:dyDescent="0.25">
      <c r="G164" s="22"/>
      <c r="I164" s="11"/>
      <c r="J164" s="11"/>
      <c r="K164" s="11"/>
      <c r="M164" s="43"/>
      <c r="N164" s="43"/>
      <c r="O164" s="43"/>
      <c r="P164" s="43"/>
      <c r="Q164" s="43"/>
      <c r="R164" s="43"/>
      <c r="S164" s="43"/>
    </row>
    <row r="165" spans="7:19" x14ac:dyDescent="0.25">
      <c r="G165" s="22"/>
      <c r="I165" s="11"/>
      <c r="J165" s="11"/>
      <c r="K165" s="11"/>
      <c r="M165" s="43"/>
      <c r="N165" s="43"/>
      <c r="O165" s="43"/>
      <c r="P165" s="43"/>
      <c r="Q165" s="43"/>
      <c r="R165" s="43"/>
      <c r="S165" s="43"/>
    </row>
    <row r="166" spans="7:19" x14ac:dyDescent="0.25">
      <c r="G166" s="22"/>
      <c r="I166" s="11"/>
      <c r="J166" s="11"/>
      <c r="K166" s="11"/>
      <c r="M166" s="43"/>
      <c r="N166" s="43"/>
      <c r="O166" s="43"/>
      <c r="P166" s="43"/>
      <c r="Q166" s="43"/>
      <c r="R166" s="43"/>
      <c r="S166" s="43"/>
    </row>
    <row r="167" spans="7:19" x14ac:dyDescent="0.25">
      <c r="G167" s="22"/>
      <c r="I167" s="11"/>
      <c r="J167" s="11"/>
      <c r="K167" s="11"/>
      <c r="M167" s="43"/>
      <c r="N167" s="43"/>
      <c r="O167" s="43"/>
      <c r="P167" s="43"/>
      <c r="Q167" s="43"/>
      <c r="R167" s="43"/>
      <c r="S167" s="43"/>
    </row>
    <row r="168" spans="7:19" x14ac:dyDescent="0.25">
      <c r="G168" s="22"/>
      <c r="I168" s="11"/>
      <c r="J168" s="11"/>
      <c r="K168" s="11"/>
      <c r="M168" s="43"/>
      <c r="N168" s="43"/>
      <c r="O168" s="43"/>
      <c r="P168" s="43"/>
      <c r="Q168" s="43"/>
      <c r="R168" s="43"/>
      <c r="S168" s="43"/>
    </row>
    <row r="169" spans="7:19" x14ac:dyDescent="0.25">
      <c r="G169" s="22"/>
      <c r="I169" s="11"/>
      <c r="J169" s="11"/>
      <c r="K169" s="11"/>
      <c r="M169" s="43"/>
      <c r="N169" s="43"/>
      <c r="O169" s="43"/>
      <c r="P169" s="43"/>
      <c r="Q169" s="43"/>
      <c r="R169" s="43"/>
      <c r="S169" s="43"/>
    </row>
    <row r="170" spans="7:19" x14ac:dyDescent="0.25">
      <c r="G170" s="22"/>
      <c r="I170" s="11"/>
      <c r="J170" s="11"/>
      <c r="K170" s="11"/>
      <c r="M170" s="43"/>
      <c r="N170" s="43"/>
      <c r="O170" s="43"/>
      <c r="P170" s="43"/>
      <c r="Q170" s="43"/>
      <c r="R170" s="43"/>
      <c r="S170" s="43"/>
    </row>
    <row r="171" spans="7:19" x14ac:dyDescent="0.25">
      <c r="G171" s="22"/>
      <c r="I171" s="11"/>
      <c r="J171" s="11"/>
      <c r="K171" s="11"/>
      <c r="M171" s="43"/>
      <c r="N171" s="43"/>
      <c r="O171" s="43"/>
      <c r="P171" s="43"/>
      <c r="Q171" s="43"/>
      <c r="R171" s="43"/>
      <c r="S171" s="43"/>
    </row>
    <row r="172" spans="7:19" x14ac:dyDescent="0.25">
      <c r="G172" s="22"/>
      <c r="I172" s="11"/>
      <c r="J172" s="11"/>
      <c r="K172" s="11"/>
      <c r="M172" s="43"/>
      <c r="N172" s="43"/>
      <c r="O172" s="43"/>
      <c r="P172" s="43"/>
      <c r="Q172" s="43"/>
      <c r="R172" s="43"/>
      <c r="S172" s="43"/>
    </row>
    <row r="173" spans="7:19" x14ac:dyDescent="0.25">
      <c r="G173" s="22"/>
      <c r="I173" s="11"/>
      <c r="J173" s="11"/>
      <c r="K173" s="11"/>
      <c r="M173" s="43"/>
      <c r="N173" s="43"/>
      <c r="O173" s="43"/>
      <c r="P173" s="43"/>
      <c r="Q173" s="43"/>
      <c r="R173" s="43"/>
      <c r="S173" s="43"/>
    </row>
    <row r="174" spans="7:19" x14ac:dyDescent="0.25">
      <c r="G174" s="22"/>
      <c r="I174" s="11"/>
      <c r="J174" s="11"/>
      <c r="K174" s="11"/>
      <c r="M174" s="43"/>
      <c r="N174" s="43"/>
      <c r="O174" s="43"/>
      <c r="P174" s="43"/>
      <c r="Q174" s="43"/>
      <c r="R174" s="43"/>
      <c r="S174" s="43"/>
    </row>
    <row r="175" spans="7:19" x14ac:dyDescent="0.25">
      <c r="G175" s="22"/>
      <c r="I175" s="11"/>
      <c r="J175" s="11"/>
      <c r="K175" s="11"/>
      <c r="M175" s="43"/>
      <c r="N175" s="43"/>
      <c r="O175" s="43"/>
      <c r="P175" s="43"/>
      <c r="Q175" s="43"/>
      <c r="R175" s="43"/>
      <c r="S175" s="43"/>
    </row>
    <row r="176" spans="7:19" x14ac:dyDescent="0.25">
      <c r="G176" s="22"/>
      <c r="I176" s="11"/>
      <c r="J176" s="11"/>
      <c r="K176" s="11"/>
      <c r="M176" s="43"/>
      <c r="N176" s="43"/>
      <c r="O176" s="43"/>
      <c r="P176" s="43"/>
      <c r="Q176" s="43"/>
      <c r="R176" s="43"/>
      <c r="S176" s="43"/>
    </row>
    <row r="177" spans="7:19" x14ac:dyDescent="0.25">
      <c r="G177" s="22"/>
      <c r="I177" s="11"/>
      <c r="J177" s="11"/>
      <c r="K177" s="11"/>
      <c r="M177" s="43"/>
      <c r="N177" s="43"/>
      <c r="O177" s="43"/>
      <c r="P177" s="43"/>
      <c r="Q177" s="43"/>
      <c r="R177" s="43"/>
      <c r="S177" s="43"/>
    </row>
    <row r="178" spans="7:19" x14ac:dyDescent="0.25">
      <c r="G178" s="22"/>
      <c r="I178" s="11"/>
      <c r="J178" s="11"/>
      <c r="K178" s="11"/>
      <c r="M178" s="43"/>
      <c r="N178" s="43"/>
      <c r="O178" s="43"/>
      <c r="P178" s="43"/>
      <c r="Q178" s="43"/>
      <c r="R178" s="43"/>
      <c r="S178" s="43"/>
    </row>
    <row r="179" spans="7:19" x14ac:dyDescent="0.25">
      <c r="G179" s="22"/>
      <c r="I179" s="11"/>
      <c r="J179" s="11"/>
      <c r="K179" s="11"/>
      <c r="M179" s="43"/>
      <c r="N179" s="43"/>
      <c r="O179" s="43"/>
      <c r="P179" s="43"/>
      <c r="Q179" s="43"/>
      <c r="R179" s="43"/>
      <c r="S179" s="43"/>
    </row>
    <row r="180" spans="7:19" x14ac:dyDescent="0.25">
      <c r="G180" s="22"/>
      <c r="I180" s="11"/>
      <c r="J180" s="11"/>
      <c r="K180" s="11"/>
      <c r="M180" s="43"/>
      <c r="N180" s="43"/>
      <c r="O180" s="43"/>
      <c r="P180" s="43"/>
      <c r="Q180" s="43"/>
      <c r="R180" s="43"/>
      <c r="S180" s="43"/>
    </row>
    <row r="181" spans="7:19" x14ac:dyDescent="0.25">
      <c r="G181" s="22"/>
      <c r="I181" s="11"/>
      <c r="J181" s="11"/>
      <c r="K181" s="11"/>
      <c r="M181" s="43"/>
      <c r="N181" s="43"/>
      <c r="O181" s="43"/>
      <c r="P181" s="43"/>
      <c r="Q181" s="43"/>
      <c r="R181" s="43"/>
      <c r="S181" s="43"/>
    </row>
    <row r="182" spans="7:19" x14ac:dyDescent="0.25">
      <c r="G182" s="22"/>
      <c r="I182" s="11"/>
      <c r="J182" s="11"/>
      <c r="K182" s="11"/>
      <c r="M182" s="43"/>
      <c r="N182" s="43"/>
      <c r="O182" s="43"/>
      <c r="P182" s="43"/>
      <c r="Q182" s="43"/>
      <c r="R182" s="43"/>
      <c r="S182" s="43"/>
    </row>
    <row r="183" spans="7:19" x14ac:dyDescent="0.25">
      <c r="G183" s="22"/>
      <c r="I183" s="11"/>
      <c r="J183" s="11"/>
      <c r="K183" s="11"/>
      <c r="M183" s="43"/>
      <c r="N183" s="43"/>
      <c r="O183" s="43"/>
      <c r="P183" s="43"/>
      <c r="Q183" s="43"/>
      <c r="R183" s="43"/>
      <c r="S183" s="43"/>
    </row>
    <row r="184" spans="7:19" x14ac:dyDescent="0.25">
      <c r="G184" s="22"/>
      <c r="I184" s="11"/>
      <c r="J184" s="11"/>
      <c r="K184" s="11"/>
      <c r="M184" s="43"/>
      <c r="N184" s="43"/>
      <c r="O184" s="43"/>
      <c r="P184" s="43"/>
      <c r="Q184" s="43"/>
      <c r="R184" s="43"/>
      <c r="S184" s="43"/>
    </row>
    <row r="185" spans="7:19" x14ac:dyDescent="0.25">
      <c r="G185" s="22"/>
      <c r="I185" s="11"/>
      <c r="J185" s="11"/>
      <c r="K185" s="11"/>
      <c r="M185" s="43"/>
      <c r="N185" s="43"/>
      <c r="O185" s="43"/>
      <c r="P185" s="43"/>
      <c r="Q185" s="43"/>
      <c r="R185" s="43"/>
      <c r="S185" s="43"/>
    </row>
    <row r="186" spans="7:19" x14ac:dyDescent="0.25">
      <c r="G186" s="22"/>
      <c r="I186" s="11"/>
      <c r="J186" s="11"/>
      <c r="K186" s="11"/>
      <c r="M186" s="43"/>
      <c r="N186" s="43"/>
      <c r="O186" s="43"/>
      <c r="P186" s="43"/>
      <c r="Q186" s="43"/>
      <c r="R186" s="43"/>
      <c r="S186" s="43"/>
    </row>
    <row r="187" spans="7:19" x14ac:dyDescent="0.25">
      <c r="G187" s="22"/>
      <c r="I187" s="11"/>
      <c r="J187" s="11"/>
      <c r="K187" s="11"/>
      <c r="M187" s="43"/>
      <c r="N187" s="43"/>
      <c r="O187" s="43"/>
      <c r="P187" s="43"/>
      <c r="Q187" s="43"/>
      <c r="R187" s="43"/>
      <c r="S187" s="43"/>
    </row>
    <row r="188" spans="7:19" x14ac:dyDescent="0.25">
      <c r="G188" s="22"/>
      <c r="I188" s="11"/>
      <c r="J188" s="11"/>
      <c r="K188" s="11"/>
      <c r="M188" s="43"/>
      <c r="N188" s="43"/>
      <c r="O188" s="43"/>
      <c r="P188" s="43"/>
      <c r="Q188" s="43"/>
      <c r="R188" s="43"/>
      <c r="S188" s="43"/>
    </row>
    <row r="189" spans="7:19" x14ac:dyDescent="0.25">
      <c r="G189" s="22"/>
      <c r="I189" s="11"/>
      <c r="J189" s="11"/>
      <c r="K189" s="11"/>
      <c r="M189" s="43"/>
      <c r="N189" s="43"/>
      <c r="O189" s="43"/>
      <c r="P189" s="43"/>
      <c r="Q189" s="43"/>
      <c r="R189" s="43"/>
      <c r="S189" s="43"/>
    </row>
    <row r="190" spans="7:19" x14ac:dyDescent="0.25">
      <c r="G190" s="22"/>
      <c r="I190" s="11"/>
      <c r="J190" s="11"/>
      <c r="K190" s="11"/>
      <c r="M190" s="43"/>
      <c r="N190" s="43"/>
      <c r="O190" s="43"/>
      <c r="P190" s="43"/>
      <c r="Q190" s="43"/>
      <c r="R190" s="43"/>
      <c r="S190" s="43"/>
    </row>
    <row r="191" spans="7:19" x14ac:dyDescent="0.25">
      <c r="G191" s="22"/>
      <c r="I191" s="11"/>
      <c r="J191" s="11"/>
      <c r="K191" s="11"/>
      <c r="M191" s="43"/>
      <c r="N191" s="43"/>
      <c r="O191" s="43"/>
      <c r="P191" s="43"/>
      <c r="Q191" s="43"/>
      <c r="R191" s="43"/>
      <c r="S191" s="43"/>
    </row>
    <row r="192" spans="7:19" x14ac:dyDescent="0.25">
      <c r="G192" s="22"/>
      <c r="I192" s="11"/>
      <c r="J192" s="11"/>
      <c r="K192" s="11"/>
      <c r="M192" s="43"/>
      <c r="N192" s="43"/>
      <c r="O192" s="43"/>
      <c r="P192" s="43"/>
      <c r="Q192" s="43"/>
      <c r="R192" s="43"/>
      <c r="S192" s="43"/>
    </row>
    <row r="193" spans="7:19" x14ac:dyDescent="0.25">
      <c r="G193" s="22"/>
      <c r="I193" s="11"/>
      <c r="J193" s="11"/>
      <c r="K193" s="11"/>
      <c r="M193" s="43"/>
      <c r="N193" s="43"/>
      <c r="O193" s="43"/>
      <c r="P193" s="43"/>
      <c r="Q193" s="43"/>
      <c r="R193" s="43"/>
      <c r="S193" s="43"/>
    </row>
    <row r="194" spans="7:19" x14ac:dyDescent="0.25">
      <c r="G194" s="22"/>
      <c r="I194" s="11"/>
      <c r="J194" s="11"/>
      <c r="K194" s="11"/>
      <c r="M194" s="43"/>
      <c r="N194" s="43"/>
      <c r="O194" s="43"/>
      <c r="P194" s="43"/>
      <c r="Q194" s="43"/>
      <c r="R194" s="43"/>
      <c r="S194" s="43"/>
    </row>
    <row r="195" spans="7:19" x14ac:dyDescent="0.25">
      <c r="G195" s="22"/>
      <c r="I195" s="11"/>
      <c r="J195" s="11"/>
      <c r="K195" s="11"/>
      <c r="M195" s="43"/>
      <c r="N195" s="43"/>
      <c r="O195" s="43"/>
      <c r="P195" s="43"/>
      <c r="Q195" s="43"/>
      <c r="R195" s="43"/>
      <c r="S195" s="43"/>
    </row>
    <row r="196" spans="7:19" x14ac:dyDescent="0.25">
      <c r="G196" s="22"/>
      <c r="I196" s="11"/>
      <c r="J196" s="11"/>
      <c r="K196" s="11"/>
      <c r="M196" s="43"/>
      <c r="N196" s="43"/>
      <c r="O196" s="43"/>
      <c r="P196" s="43"/>
      <c r="Q196" s="43"/>
      <c r="R196" s="43"/>
      <c r="S196" s="43"/>
    </row>
    <row r="197" spans="7:19" x14ac:dyDescent="0.25">
      <c r="G197" s="22"/>
      <c r="I197" s="11"/>
      <c r="J197" s="11"/>
      <c r="K197" s="11"/>
      <c r="M197" s="43"/>
      <c r="N197" s="43"/>
      <c r="O197" s="43"/>
      <c r="P197" s="43"/>
      <c r="Q197" s="43"/>
      <c r="R197" s="43"/>
      <c r="S197" s="43"/>
    </row>
    <row r="198" spans="7:19" x14ac:dyDescent="0.25">
      <c r="G198" s="22"/>
      <c r="I198" s="11"/>
      <c r="J198" s="11"/>
      <c r="K198" s="11"/>
      <c r="M198" s="43"/>
      <c r="N198" s="43"/>
      <c r="O198" s="43"/>
      <c r="P198" s="43"/>
      <c r="Q198" s="43"/>
      <c r="R198" s="43"/>
      <c r="S198" s="43"/>
    </row>
    <row r="199" spans="7:19" x14ac:dyDescent="0.25">
      <c r="G199" s="22"/>
      <c r="I199" s="11"/>
      <c r="J199" s="11"/>
      <c r="K199" s="11"/>
      <c r="M199" s="43"/>
      <c r="N199" s="43"/>
      <c r="O199" s="43"/>
      <c r="P199" s="43"/>
      <c r="Q199" s="43"/>
      <c r="R199" s="43"/>
      <c r="S199" s="43"/>
    </row>
    <row r="200" spans="7:19" x14ac:dyDescent="0.25">
      <c r="G200" s="22"/>
      <c r="I200" s="11"/>
      <c r="J200" s="11"/>
      <c r="K200" s="11"/>
      <c r="M200" s="43"/>
      <c r="N200" s="43"/>
      <c r="O200" s="43"/>
      <c r="P200" s="43"/>
      <c r="Q200" s="43"/>
      <c r="R200" s="43"/>
      <c r="S200" s="43"/>
    </row>
    <row r="201" spans="7:19" x14ac:dyDescent="0.25">
      <c r="G201" s="22"/>
      <c r="I201" s="11"/>
      <c r="J201" s="11"/>
      <c r="K201" s="11"/>
      <c r="M201" s="43"/>
      <c r="N201" s="43"/>
      <c r="O201" s="43"/>
      <c r="P201" s="43"/>
      <c r="Q201" s="43"/>
      <c r="R201" s="43"/>
      <c r="S201" s="43"/>
    </row>
    <row r="202" spans="7:19" x14ac:dyDescent="0.25">
      <c r="G202" s="22"/>
      <c r="I202" s="11"/>
      <c r="J202" s="11"/>
      <c r="K202" s="11"/>
      <c r="M202" s="43"/>
      <c r="N202" s="43"/>
      <c r="O202" s="43"/>
      <c r="P202" s="43"/>
      <c r="Q202" s="43"/>
      <c r="R202" s="43"/>
      <c r="S202" s="43"/>
    </row>
    <row r="203" spans="7:19" x14ac:dyDescent="0.25">
      <c r="G203" s="22"/>
      <c r="I203" s="11"/>
      <c r="J203" s="11"/>
      <c r="K203" s="11"/>
      <c r="M203" s="43"/>
      <c r="N203" s="43"/>
      <c r="O203" s="43"/>
      <c r="P203" s="43"/>
      <c r="Q203" s="43"/>
      <c r="R203" s="43"/>
      <c r="S203" s="43"/>
    </row>
    <row r="204" spans="7:19" x14ac:dyDescent="0.25">
      <c r="G204" s="22"/>
      <c r="I204" s="11"/>
      <c r="J204" s="11"/>
      <c r="K204" s="11"/>
      <c r="M204" s="43"/>
      <c r="N204" s="43"/>
      <c r="O204" s="43"/>
      <c r="P204" s="43"/>
      <c r="Q204" s="43"/>
      <c r="R204" s="43"/>
      <c r="S204" s="43"/>
    </row>
    <row r="205" spans="7:19" x14ac:dyDescent="0.25">
      <c r="G205" s="22"/>
      <c r="I205" s="11"/>
      <c r="J205" s="11"/>
      <c r="K205" s="11"/>
      <c r="M205" s="43"/>
      <c r="N205" s="43"/>
      <c r="O205" s="43"/>
      <c r="P205" s="43"/>
      <c r="Q205" s="43"/>
      <c r="R205" s="43"/>
      <c r="S205" s="43"/>
    </row>
    <row r="206" spans="7:19" x14ac:dyDescent="0.25">
      <c r="G206" s="22"/>
      <c r="I206" s="11"/>
      <c r="J206" s="11"/>
      <c r="K206" s="11"/>
      <c r="M206" s="43"/>
      <c r="N206" s="43"/>
      <c r="O206" s="43"/>
      <c r="P206" s="43"/>
      <c r="Q206" s="43"/>
      <c r="R206" s="43"/>
      <c r="S206" s="43"/>
    </row>
    <row r="207" spans="7:19" x14ac:dyDescent="0.25">
      <c r="G207" s="22"/>
      <c r="I207" s="11"/>
      <c r="J207" s="11"/>
      <c r="K207" s="11"/>
      <c r="M207" s="43"/>
      <c r="N207" s="43"/>
      <c r="O207" s="43"/>
      <c r="P207" s="43"/>
      <c r="Q207" s="43"/>
      <c r="R207" s="43"/>
      <c r="S207" s="43"/>
    </row>
    <row r="208" spans="7:19" x14ac:dyDescent="0.25">
      <c r="G208" s="22"/>
      <c r="I208" s="11"/>
      <c r="J208" s="11"/>
      <c r="K208" s="11"/>
      <c r="M208" s="43"/>
      <c r="N208" s="43"/>
      <c r="O208" s="43"/>
      <c r="P208" s="43"/>
      <c r="Q208" s="43"/>
      <c r="R208" s="43"/>
      <c r="S208" s="43"/>
    </row>
    <row r="209" spans="7:19" x14ac:dyDescent="0.25">
      <c r="G209" s="22"/>
      <c r="I209" s="11"/>
      <c r="J209" s="11"/>
      <c r="K209" s="11"/>
      <c r="M209" s="43"/>
      <c r="N209" s="43"/>
      <c r="O209" s="43"/>
      <c r="P209" s="43"/>
      <c r="Q209" s="43"/>
      <c r="R209" s="43"/>
      <c r="S209" s="43"/>
    </row>
    <row r="210" spans="7:19" x14ac:dyDescent="0.25">
      <c r="G210" s="22"/>
      <c r="I210" s="11"/>
      <c r="J210" s="11"/>
      <c r="K210" s="11"/>
      <c r="M210" s="43"/>
      <c r="N210" s="43"/>
      <c r="O210" s="43"/>
      <c r="P210" s="43"/>
      <c r="Q210" s="43"/>
      <c r="R210" s="43"/>
      <c r="S210" s="43"/>
    </row>
    <row r="211" spans="7:19" x14ac:dyDescent="0.25">
      <c r="G211" s="22"/>
      <c r="I211" s="11"/>
      <c r="J211" s="11"/>
      <c r="K211" s="11"/>
      <c r="M211" s="43"/>
      <c r="N211" s="43"/>
      <c r="O211" s="43"/>
      <c r="P211" s="43"/>
      <c r="Q211" s="43"/>
      <c r="R211" s="43"/>
      <c r="S211" s="43"/>
    </row>
    <row r="212" spans="7:19" x14ac:dyDescent="0.25">
      <c r="G212" s="22"/>
      <c r="I212" s="11"/>
      <c r="J212" s="11"/>
      <c r="K212" s="11"/>
      <c r="M212" s="43"/>
      <c r="N212" s="43"/>
      <c r="O212" s="43"/>
      <c r="P212" s="43"/>
      <c r="Q212" s="43"/>
      <c r="R212" s="43"/>
      <c r="S212" s="43"/>
    </row>
    <row r="213" spans="7:19" x14ac:dyDescent="0.25">
      <c r="G213" s="22"/>
      <c r="I213" s="11"/>
      <c r="J213" s="11"/>
      <c r="K213" s="11"/>
      <c r="M213" s="43"/>
      <c r="N213" s="43"/>
      <c r="O213" s="43"/>
      <c r="P213" s="43"/>
      <c r="Q213" s="43"/>
      <c r="R213" s="43"/>
      <c r="S213" s="43"/>
    </row>
    <row r="214" spans="7:19" x14ac:dyDescent="0.25">
      <c r="G214" s="22"/>
      <c r="I214" s="11"/>
      <c r="J214" s="11"/>
      <c r="K214" s="11"/>
      <c r="M214" s="43"/>
      <c r="N214" s="43"/>
      <c r="O214" s="43"/>
      <c r="P214" s="43"/>
      <c r="Q214" s="43"/>
      <c r="R214" s="43"/>
      <c r="S214" s="43"/>
    </row>
    <row r="215" spans="7:19" x14ac:dyDescent="0.25">
      <c r="G215" s="22"/>
      <c r="I215" s="11"/>
      <c r="J215" s="11"/>
      <c r="K215" s="11"/>
      <c r="M215" s="43"/>
      <c r="N215" s="43"/>
      <c r="O215" s="43"/>
      <c r="P215" s="43"/>
      <c r="Q215" s="43"/>
      <c r="R215" s="43"/>
      <c r="S215" s="43"/>
    </row>
    <row r="216" spans="7:19" x14ac:dyDescent="0.25">
      <c r="G216" s="22"/>
      <c r="I216" s="11"/>
      <c r="J216" s="11"/>
      <c r="K216" s="11"/>
      <c r="M216" s="43"/>
      <c r="N216" s="43"/>
      <c r="O216" s="43"/>
      <c r="P216" s="43"/>
      <c r="Q216" s="43"/>
      <c r="R216" s="43"/>
      <c r="S216" s="43"/>
    </row>
  </sheetData>
  <conditionalFormatting sqref="H1:H1048576">
    <cfRule type="containsText" dxfId="1" priority="1" operator="containsText" text="FALSE">
      <formula>NOT(ISERROR(SEARCH("FALSE",H1)))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S216"/>
  <sheetViews>
    <sheetView workbookViewId="0">
      <selection activeCell="N20" sqref="N20"/>
    </sheetView>
  </sheetViews>
  <sheetFormatPr defaultColWidth="8.7109375" defaultRowHeight="15" x14ac:dyDescent="0.25"/>
  <cols>
    <col min="1" max="1" width="10.7109375" style="65" bestFit="1" customWidth="1"/>
    <col min="2" max="2" width="25.7109375" style="65" bestFit="1" customWidth="1"/>
    <col min="3" max="3" width="30.7109375" style="65" customWidth="1"/>
    <col min="4" max="4" width="8.7109375" style="57" bestFit="1" customWidth="1"/>
    <col min="5" max="5" width="2.28515625" style="57" customWidth="1"/>
    <col min="6" max="6" width="8.7109375" style="43"/>
    <col min="7" max="7" width="32.28515625" style="11" bestFit="1" customWidth="1"/>
    <col min="8" max="8" width="8.7109375" style="11"/>
    <col min="9" max="10" width="8.7109375" style="43"/>
    <col min="11" max="11" width="32.28515625" style="28" customWidth="1"/>
    <col min="12" max="12" width="8.7109375" style="57" bestFit="1" customWidth="1"/>
    <col min="13" max="13" width="32.28515625" style="11" bestFit="1" customWidth="1"/>
    <col min="14" max="14" width="32.28515625" style="28" customWidth="1"/>
    <col min="15" max="19" width="8.7109375" style="11"/>
    <col min="20" max="16384" width="8.7109375" style="43"/>
  </cols>
  <sheetData>
    <row r="1" spans="1:14" ht="15.75" thickBot="1" x14ac:dyDescent="0.3">
      <c r="A1" s="44"/>
      <c r="B1" s="44"/>
      <c r="C1" s="44"/>
      <c r="D1" s="46"/>
      <c r="E1" s="45"/>
      <c r="G1" s="23"/>
      <c r="H1" s="23"/>
      <c r="K1" s="44"/>
      <c r="L1" s="46"/>
      <c r="N1" s="22"/>
    </row>
    <row r="2" spans="1:14" ht="16.5" thickTop="1" thickBot="1" x14ac:dyDescent="0.3">
      <c r="A2" s="54"/>
      <c r="B2" s="54"/>
      <c r="C2" s="54"/>
      <c r="D2" s="55" t="s">
        <v>38</v>
      </c>
      <c r="E2" s="56"/>
      <c r="F2" s="42"/>
      <c r="G2" s="23"/>
      <c r="H2" s="23"/>
      <c r="K2" s="54"/>
      <c r="L2" s="55" t="s">
        <v>38</v>
      </c>
      <c r="N2" s="24"/>
    </row>
    <row r="3" spans="1:14" ht="15.75" thickTop="1" x14ac:dyDescent="0.25">
      <c r="A3" s="44" t="s">
        <v>25</v>
      </c>
      <c r="B3" s="44"/>
      <c r="C3" s="44"/>
      <c r="D3" s="47"/>
      <c r="E3" s="48"/>
      <c r="G3" s="23"/>
      <c r="H3" s="23"/>
      <c r="K3" s="44"/>
      <c r="L3" s="47"/>
      <c r="N3" s="22"/>
    </row>
    <row r="4" spans="1:14" x14ac:dyDescent="0.25">
      <c r="A4" s="44"/>
      <c r="B4" s="44" t="s">
        <v>78</v>
      </c>
      <c r="C4" s="44"/>
      <c r="D4" s="47"/>
      <c r="E4" s="48"/>
      <c r="G4" s="25" t="s">
        <v>26</v>
      </c>
      <c r="H4" s="23"/>
      <c r="K4" s="44"/>
      <c r="L4" s="47"/>
      <c r="N4" s="22"/>
    </row>
    <row r="5" spans="1:14" x14ac:dyDescent="0.25">
      <c r="A5" s="44"/>
      <c r="B5" s="44"/>
      <c r="C5" s="44" t="s">
        <v>102</v>
      </c>
      <c r="D5" s="47">
        <v>0</v>
      </c>
      <c r="E5" s="48"/>
      <c r="G5" s="44" t="s">
        <v>102</v>
      </c>
      <c r="H5" s="25" t="b">
        <f t="shared" ref="H5:H22" si="0">G5=C5</f>
        <v>1</v>
      </c>
      <c r="K5" s="44" t="s">
        <v>161</v>
      </c>
      <c r="L5" s="47">
        <v>0</v>
      </c>
      <c r="M5" s="30"/>
      <c r="N5" s="22"/>
    </row>
    <row r="6" spans="1:14" x14ac:dyDescent="0.25">
      <c r="A6" s="44"/>
      <c r="B6" s="44"/>
      <c r="C6" s="44" t="s">
        <v>103</v>
      </c>
      <c r="D6" s="47">
        <v>0</v>
      </c>
      <c r="E6" s="48"/>
      <c r="G6" s="44" t="s">
        <v>103</v>
      </c>
      <c r="H6" s="25" t="b">
        <f t="shared" si="0"/>
        <v>1</v>
      </c>
      <c r="K6" s="44" t="s">
        <v>39</v>
      </c>
      <c r="L6" s="47">
        <v>0</v>
      </c>
      <c r="M6" s="30"/>
      <c r="N6" s="22"/>
    </row>
    <row r="7" spans="1:14" x14ac:dyDescent="0.25">
      <c r="A7" s="44"/>
      <c r="B7" s="44"/>
      <c r="C7" s="44" t="s">
        <v>104</v>
      </c>
      <c r="D7" s="47">
        <v>0</v>
      </c>
      <c r="E7" s="48"/>
      <c r="G7" s="44" t="s">
        <v>104</v>
      </c>
      <c r="H7" s="25" t="b">
        <f t="shared" si="0"/>
        <v>1</v>
      </c>
      <c r="K7" s="44" t="s">
        <v>40</v>
      </c>
      <c r="L7" s="47">
        <v>0</v>
      </c>
      <c r="M7" s="30"/>
      <c r="N7" s="22"/>
    </row>
    <row r="8" spans="1:14" x14ac:dyDescent="0.25">
      <c r="A8" s="44"/>
      <c r="B8" s="44"/>
      <c r="C8" s="44" t="s">
        <v>105</v>
      </c>
      <c r="D8" s="47">
        <v>0</v>
      </c>
      <c r="E8" s="48"/>
      <c r="G8" s="44" t="s">
        <v>105</v>
      </c>
      <c r="H8" s="25" t="b">
        <f t="shared" si="0"/>
        <v>1</v>
      </c>
      <c r="K8" s="44" t="s">
        <v>164</v>
      </c>
      <c r="L8" s="47">
        <v>0</v>
      </c>
      <c r="M8" s="30"/>
      <c r="N8" s="22"/>
    </row>
    <row r="9" spans="1:14" x14ac:dyDescent="0.25">
      <c r="A9" s="44"/>
      <c r="B9" s="44"/>
      <c r="C9" s="44" t="s">
        <v>106</v>
      </c>
      <c r="D9" s="47">
        <v>0</v>
      </c>
      <c r="E9" s="48"/>
      <c r="G9" s="44" t="s">
        <v>106</v>
      </c>
      <c r="H9" s="25" t="b">
        <f t="shared" si="0"/>
        <v>1</v>
      </c>
      <c r="K9" s="44" t="s">
        <v>165</v>
      </c>
      <c r="L9" s="47">
        <v>0</v>
      </c>
      <c r="M9" s="27"/>
      <c r="N9" s="22"/>
    </row>
    <row r="10" spans="1:14" x14ac:dyDescent="0.25">
      <c r="A10" s="44"/>
      <c r="B10" s="44"/>
      <c r="C10" s="44" t="s">
        <v>107</v>
      </c>
      <c r="D10" s="47">
        <v>0</v>
      </c>
      <c r="E10" s="48"/>
      <c r="G10" s="44" t="s">
        <v>107</v>
      </c>
      <c r="H10" s="25" t="b">
        <f t="shared" si="0"/>
        <v>1</v>
      </c>
      <c r="J10" s="26"/>
      <c r="K10" s="44" t="s">
        <v>166</v>
      </c>
      <c r="L10" s="47">
        <v>0</v>
      </c>
      <c r="M10" s="30"/>
      <c r="N10" s="22"/>
    </row>
    <row r="11" spans="1:14" x14ac:dyDescent="0.25">
      <c r="A11" s="44"/>
      <c r="B11" s="44"/>
      <c r="C11" s="44" t="s">
        <v>79</v>
      </c>
      <c r="D11" s="47">
        <v>0</v>
      </c>
      <c r="E11" s="48"/>
      <c r="G11" s="44" t="s">
        <v>79</v>
      </c>
      <c r="H11" s="25" t="b">
        <f t="shared" si="0"/>
        <v>1</v>
      </c>
      <c r="K11" s="44" t="s">
        <v>36</v>
      </c>
      <c r="L11" s="47">
        <v>0</v>
      </c>
      <c r="M11" s="30"/>
      <c r="N11" s="22"/>
    </row>
    <row r="12" spans="1:14" x14ac:dyDescent="0.25">
      <c r="A12" s="44"/>
      <c r="B12" s="44"/>
      <c r="C12" s="44" t="s">
        <v>80</v>
      </c>
      <c r="D12" s="47">
        <v>0</v>
      </c>
      <c r="E12" s="48"/>
      <c r="G12" s="44" t="s">
        <v>80</v>
      </c>
      <c r="H12" s="25" t="b">
        <f t="shared" si="0"/>
        <v>1</v>
      </c>
      <c r="K12" s="44" t="s">
        <v>41</v>
      </c>
      <c r="L12" s="47">
        <v>0</v>
      </c>
      <c r="M12" s="30"/>
      <c r="N12" s="22"/>
    </row>
    <row r="13" spans="1:14" x14ac:dyDescent="0.25">
      <c r="A13" s="44"/>
      <c r="B13" s="44"/>
      <c r="C13" s="44" t="s">
        <v>108</v>
      </c>
      <c r="D13" s="47">
        <v>0</v>
      </c>
      <c r="E13" s="48"/>
      <c r="G13" s="44" t="s">
        <v>108</v>
      </c>
      <c r="H13" s="25" t="b">
        <f t="shared" si="0"/>
        <v>1</v>
      </c>
      <c r="K13" s="44" t="s">
        <v>42</v>
      </c>
      <c r="L13" s="47">
        <v>0</v>
      </c>
      <c r="M13" s="30"/>
      <c r="N13" s="22"/>
    </row>
    <row r="14" spans="1:14" x14ac:dyDescent="0.25">
      <c r="A14" s="44"/>
      <c r="B14" s="44"/>
      <c r="C14" s="44" t="s">
        <v>81</v>
      </c>
      <c r="D14" s="47">
        <v>0</v>
      </c>
      <c r="E14" s="48"/>
      <c r="G14" s="44" t="s">
        <v>81</v>
      </c>
      <c r="H14" s="25" t="b">
        <f t="shared" si="0"/>
        <v>1</v>
      </c>
      <c r="K14" s="44" t="s">
        <v>13</v>
      </c>
      <c r="L14" s="47">
        <v>0</v>
      </c>
      <c r="M14" s="30"/>
      <c r="N14" s="22"/>
    </row>
    <row r="15" spans="1:14" x14ac:dyDescent="0.25">
      <c r="A15" s="44"/>
      <c r="B15" s="44"/>
      <c r="C15" s="44" t="s">
        <v>82</v>
      </c>
      <c r="D15" s="47">
        <v>0</v>
      </c>
      <c r="E15" s="48"/>
      <c r="G15" s="44" t="s">
        <v>82</v>
      </c>
      <c r="H15" s="25" t="b">
        <f t="shared" si="0"/>
        <v>1</v>
      </c>
      <c r="K15" s="44" t="s">
        <v>43</v>
      </c>
      <c r="L15" s="47">
        <v>0</v>
      </c>
      <c r="M15" s="30"/>
      <c r="N15" s="22"/>
    </row>
    <row r="16" spans="1:14" x14ac:dyDescent="0.25">
      <c r="A16" s="44"/>
      <c r="B16" s="44"/>
      <c r="C16" s="44" t="s">
        <v>109</v>
      </c>
      <c r="D16" s="47">
        <v>0</v>
      </c>
      <c r="E16" s="48"/>
      <c r="G16" s="44" t="s">
        <v>109</v>
      </c>
      <c r="H16" s="25" t="b">
        <f t="shared" si="0"/>
        <v>1</v>
      </c>
      <c r="K16" s="44" t="s">
        <v>228</v>
      </c>
      <c r="L16" s="47">
        <v>0</v>
      </c>
      <c r="M16" s="30"/>
      <c r="N16" s="22"/>
    </row>
    <row r="17" spans="1:14" x14ac:dyDescent="0.25">
      <c r="A17" s="44"/>
      <c r="B17" s="44"/>
      <c r="C17" s="44" t="s">
        <v>83</v>
      </c>
      <c r="D17" s="47">
        <v>0</v>
      </c>
      <c r="E17" s="48"/>
      <c r="G17" s="44" t="s">
        <v>83</v>
      </c>
      <c r="H17" s="25" t="b">
        <f t="shared" si="0"/>
        <v>1</v>
      </c>
      <c r="K17" s="44" t="s">
        <v>18</v>
      </c>
      <c r="L17" s="47">
        <v>0</v>
      </c>
      <c r="M17" s="30"/>
      <c r="N17" s="22"/>
    </row>
    <row r="18" spans="1:14" x14ac:dyDescent="0.25">
      <c r="A18" s="44"/>
      <c r="B18" s="44"/>
      <c r="C18" s="44" t="s">
        <v>27</v>
      </c>
      <c r="D18" s="47">
        <v>0</v>
      </c>
      <c r="E18" s="48"/>
      <c r="G18" s="44" t="s">
        <v>27</v>
      </c>
      <c r="H18" s="25" t="b">
        <f t="shared" si="0"/>
        <v>1</v>
      </c>
      <c r="K18" s="44" t="s">
        <v>14</v>
      </c>
      <c r="L18" s="47">
        <v>0</v>
      </c>
      <c r="M18" s="30"/>
      <c r="N18" s="22"/>
    </row>
    <row r="19" spans="1:14" ht="15.75" thickBot="1" x14ac:dyDescent="0.3">
      <c r="A19" s="44"/>
      <c r="B19" s="44"/>
      <c r="C19" s="44" t="s">
        <v>84</v>
      </c>
      <c r="D19" s="50">
        <v>0</v>
      </c>
      <c r="E19" s="48"/>
      <c r="G19" s="44" t="s">
        <v>84</v>
      </c>
      <c r="H19" s="25" t="b">
        <f t="shared" si="0"/>
        <v>1</v>
      </c>
      <c r="K19" s="44" t="s">
        <v>92</v>
      </c>
      <c r="L19" s="50">
        <v>0</v>
      </c>
      <c r="M19" s="30"/>
      <c r="N19" s="22"/>
    </row>
    <row r="20" spans="1:14" ht="15.75" thickBot="1" x14ac:dyDescent="0.3">
      <c r="A20" s="44"/>
      <c r="B20" s="44" t="s">
        <v>85</v>
      </c>
      <c r="C20" s="44"/>
      <c r="D20" s="51">
        <f>ROUND(SUM(D4:D19),5)</f>
        <v>0</v>
      </c>
      <c r="E20" s="48"/>
      <c r="G20" s="44"/>
      <c r="H20" s="25" t="b">
        <f t="shared" si="0"/>
        <v>1</v>
      </c>
      <c r="K20" s="44"/>
      <c r="L20" s="51">
        <f>ROUND(SUM(L4:L19),5)</f>
        <v>0</v>
      </c>
      <c r="M20" s="30"/>
      <c r="N20" s="22"/>
    </row>
    <row r="21" spans="1:14" x14ac:dyDescent="0.25">
      <c r="A21" s="44" t="s">
        <v>28</v>
      </c>
      <c r="B21" s="44"/>
      <c r="C21" s="44"/>
      <c r="D21" s="47">
        <f>ROUND(D3+D20,5)</f>
        <v>0</v>
      </c>
      <c r="E21" s="48"/>
      <c r="G21" s="44"/>
      <c r="H21" s="25" t="b">
        <f t="shared" si="0"/>
        <v>1</v>
      </c>
      <c r="K21" s="44"/>
      <c r="L21" s="47">
        <f>ROUND(L3+L20,5)</f>
        <v>0</v>
      </c>
      <c r="M21" s="30"/>
      <c r="N21" s="22"/>
    </row>
    <row r="22" spans="1:14" x14ac:dyDescent="0.25">
      <c r="A22" s="44" t="s">
        <v>29</v>
      </c>
      <c r="B22" s="44"/>
      <c r="C22" s="44"/>
      <c r="D22" s="47"/>
      <c r="E22" s="48"/>
      <c r="G22" s="44"/>
      <c r="H22" s="25" t="b">
        <f t="shared" si="0"/>
        <v>1</v>
      </c>
      <c r="K22" s="44"/>
      <c r="L22" s="47"/>
      <c r="M22" s="30"/>
      <c r="N22" s="22"/>
    </row>
    <row r="23" spans="1:14" x14ac:dyDescent="0.25">
      <c r="A23" s="44"/>
      <c r="B23" s="44" t="s">
        <v>110</v>
      </c>
      <c r="C23" s="44"/>
      <c r="D23" s="47"/>
      <c r="E23" s="48"/>
      <c r="G23" s="44"/>
      <c r="H23" s="25"/>
      <c r="K23" s="44"/>
      <c r="L23" s="47"/>
      <c r="M23" s="30"/>
      <c r="N23" s="22"/>
    </row>
    <row r="24" spans="1:14" x14ac:dyDescent="0.25">
      <c r="A24" s="44"/>
      <c r="B24" s="44"/>
      <c r="C24" s="44" t="s">
        <v>86</v>
      </c>
      <c r="D24" s="47">
        <v>0</v>
      </c>
      <c r="E24" s="48"/>
      <c r="G24" s="44" t="s">
        <v>86</v>
      </c>
      <c r="H24" s="25"/>
      <c r="K24" s="44" t="s">
        <v>51</v>
      </c>
      <c r="L24" s="47">
        <v>0</v>
      </c>
      <c r="M24" s="30"/>
      <c r="N24" s="22"/>
    </row>
    <row r="25" spans="1:14" x14ac:dyDescent="0.25">
      <c r="A25" s="44"/>
      <c r="B25" s="44"/>
      <c r="C25" s="44" t="s">
        <v>87</v>
      </c>
      <c r="D25" s="47">
        <v>0</v>
      </c>
      <c r="E25" s="48"/>
      <c r="G25" s="44" t="s">
        <v>87</v>
      </c>
      <c r="H25" s="25" t="b">
        <f>G25=C25</f>
        <v>1</v>
      </c>
      <c r="K25" s="44" t="s">
        <v>52</v>
      </c>
      <c r="L25" s="47">
        <v>0</v>
      </c>
      <c r="M25" s="27"/>
      <c r="N25" s="22"/>
    </row>
    <row r="26" spans="1:14" x14ac:dyDescent="0.25">
      <c r="A26" s="44"/>
      <c r="B26" s="44"/>
      <c r="C26" s="44" t="s">
        <v>111</v>
      </c>
      <c r="D26" s="47">
        <v>0</v>
      </c>
      <c r="E26" s="48"/>
      <c r="G26" s="44" t="s">
        <v>111</v>
      </c>
      <c r="H26" s="25" t="b">
        <f>G26=C26</f>
        <v>1</v>
      </c>
      <c r="K26" s="44" t="s">
        <v>168</v>
      </c>
      <c r="L26" s="47">
        <v>0</v>
      </c>
      <c r="M26" s="30"/>
      <c r="N26" s="22"/>
    </row>
    <row r="27" spans="1:14" x14ac:dyDescent="0.25">
      <c r="A27" s="44"/>
      <c r="B27" s="44"/>
      <c r="C27" s="44" t="s">
        <v>112</v>
      </c>
      <c r="D27" s="47">
        <v>0</v>
      </c>
      <c r="E27" s="48"/>
      <c r="G27" s="44" t="s">
        <v>112</v>
      </c>
      <c r="H27" s="25" t="b">
        <f>G27=C27</f>
        <v>1</v>
      </c>
      <c r="K27" s="44" t="s">
        <v>53</v>
      </c>
      <c r="L27" s="47">
        <v>0</v>
      </c>
      <c r="M27" s="30"/>
      <c r="N27" s="22"/>
    </row>
    <row r="28" spans="1:14" x14ac:dyDescent="0.25">
      <c r="A28" s="44"/>
      <c r="B28" s="44"/>
      <c r="C28" s="44" t="s">
        <v>88</v>
      </c>
      <c r="D28" s="47">
        <v>0</v>
      </c>
      <c r="E28" s="48"/>
      <c r="G28" s="44" t="s">
        <v>88</v>
      </c>
      <c r="H28" s="25" t="b">
        <f>G28=C28</f>
        <v>1</v>
      </c>
      <c r="K28" s="44" t="s">
        <v>54</v>
      </c>
      <c r="L28" s="47">
        <v>0</v>
      </c>
      <c r="M28" s="30"/>
      <c r="N28" s="22"/>
    </row>
    <row r="29" spans="1:14" x14ac:dyDescent="0.25">
      <c r="A29" s="44"/>
      <c r="B29" s="44"/>
      <c r="C29" s="44" t="s">
        <v>113</v>
      </c>
      <c r="D29" s="47">
        <v>0</v>
      </c>
      <c r="E29" s="48"/>
      <c r="G29" s="44" t="s">
        <v>113</v>
      </c>
      <c r="H29" s="25" t="b">
        <f>G29=C29</f>
        <v>1</v>
      </c>
      <c r="K29" s="44" t="s">
        <v>55</v>
      </c>
      <c r="L29" s="47">
        <v>0</v>
      </c>
      <c r="M29" s="30"/>
      <c r="N29" s="22"/>
    </row>
    <row r="30" spans="1:14" x14ac:dyDescent="0.25">
      <c r="A30" s="44"/>
      <c r="B30" s="44"/>
      <c r="C30" s="44" t="s">
        <v>114</v>
      </c>
      <c r="D30" s="47">
        <v>0</v>
      </c>
      <c r="E30" s="48"/>
      <c r="G30" s="44" t="s">
        <v>114</v>
      </c>
      <c r="H30" s="25"/>
      <c r="K30" s="44" t="s">
        <v>56</v>
      </c>
      <c r="L30" s="47">
        <v>0</v>
      </c>
      <c r="M30" s="30"/>
      <c r="N30" s="22"/>
    </row>
    <row r="31" spans="1:14" x14ac:dyDescent="0.25">
      <c r="A31" s="44"/>
      <c r="B31" s="44"/>
      <c r="C31" s="44" t="s">
        <v>115</v>
      </c>
      <c r="D31" s="47">
        <v>0</v>
      </c>
      <c r="E31" s="48"/>
      <c r="G31" s="44" t="s">
        <v>115</v>
      </c>
      <c r="H31" s="25"/>
      <c r="K31" s="44" t="s">
        <v>57</v>
      </c>
      <c r="L31" s="47">
        <v>0</v>
      </c>
      <c r="M31" s="30"/>
      <c r="N31" s="22"/>
    </row>
    <row r="32" spans="1:14" x14ac:dyDescent="0.25">
      <c r="A32" s="44"/>
      <c r="B32" s="44"/>
      <c r="C32" s="44" t="s">
        <v>116</v>
      </c>
      <c r="D32" s="47">
        <v>0</v>
      </c>
      <c r="E32" s="48"/>
      <c r="G32" s="44" t="s">
        <v>116</v>
      </c>
      <c r="H32" s="25" t="b">
        <f t="shared" ref="H32:H38" si="1">G32=C32</f>
        <v>1</v>
      </c>
      <c r="K32" s="44" t="s">
        <v>58</v>
      </c>
      <c r="L32" s="47">
        <v>0</v>
      </c>
      <c r="M32" s="30"/>
      <c r="N32" s="22"/>
    </row>
    <row r="33" spans="1:14" x14ac:dyDescent="0.25">
      <c r="A33" s="44"/>
      <c r="B33" s="44"/>
      <c r="C33" s="44" t="s">
        <v>117</v>
      </c>
      <c r="D33" s="47">
        <v>0</v>
      </c>
      <c r="E33" s="48"/>
      <c r="G33" s="44" t="s">
        <v>117</v>
      </c>
      <c r="H33" s="25" t="b">
        <f t="shared" si="1"/>
        <v>1</v>
      </c>
      <c r="K33" s="44" t="s">
        <v>172</v>
      </c>
      <c r="L33" s="47">
        <v>0</v>
      </c>
      <c r="M33" s="30"/>
      <c r="N33" s="22"/>
    </row>
    <row r="34" spans="1:14" ht="15.75" thickBot="1" x14ac:dyDescent="0.3">
      <c r="A34" s="44"/>
      <c r="B34" s="44"/>
      <c r="C34" s="44" t="s">
        <v>118</v>
      </c>
      <c r="D34" s="49">
        <v>0</v>
      </c>
      <c r="E34" s="48"/>
      <c r="G34" s="44" t="s">
        <v>118</v>
      </c>
      <c r="H34" s="25" t="b">
        <f t="shared" si="1"/>
        <v>1</v>
      </c>
      <c r="K34" s="44" t="s">
        <v>32</v>
      </c>
      <c r="L34" s="49">
        <v>0</v>
      </c>
      <c r="M34" s="30"/>
      <c r="N34" s="22"/>
    </row>
    <row r="35" spans="1:14" x14ac:dyDescent="0.25">
      <c r="A35" s="44"/>
      <c r="B35" s="44" t="s">
        <v>119</v>
      </c>
      <c r="C35" s="44"/>
      <c r="D35" s="47">
        <f>ROUND(SUM(D23:D34),5)</f>
        <v>0</v>
      </c>
      <c r="E35" s="48"/>
      <c r="G35" s="44"/>
      <c r="H35" s="25" t="b">
        <f t="shared" si="1"/>
        <v>1</v>
      </c>
      <c r="K35" s="44"/>
      <c r="L35" s="47">
        <f>ROUND(SUM(L23:L34),5)</f>
        <v>0</v>
      </c>
      <c r="M35" s="30"/>
      <c r="N35" s="22"/>
    </row>
    <row r="36" spans="1:14" x14ac:dyDescent="0.25">
      <c r="A36" s="44"/>
      <c r="B36" s="44" t="s">
        <v>89</v>
      </c>
      <c r="C36" s="44"/>
      <c r="D36" s="47"/>
      <c r="E36" s="48"/>
      <c r="G36" s="44"/>
      <c r="H36" s="25" t="b">
        <f t="shared" si="1"/>
        <v>1</v>
      </c>
      <c r="K36" s="44"/>
      <c r="L36" s="47"/>
      <c r="M36" s="27"/>
      <c r="N36" s="22"/>
    </row>
    <row r="37" spans="1:14" x14ac:dyDescent="0.25">
      <c r="A37" s="44"/>
      <c r="B37" s="44"/>
      <c r="C37" s="44" t="s">
        <v>120</v>
      </c>
      <c r="D37" s="47">
        <v>0</v>
      </c>
      <c r="E37" s="48"/>
      <c r="G37" s="44" t="s">
        <v>120</v>
      </c>
      <c r="H37" s="25" t="b">
        <f t="shared" si="1"/>
        <v>1</v>
      </c>
      <c r="K37" s="44" t="s">
        <v>174</v>
      </c>
      <c r="L37" s="47">
        <v>0</v>
      </c>
      <c r="M37" s="30"/>
      <c r="N37" s="22"/>
    </row>
    <row r="38" spans="1:14" x14ac:dyDescent="0.25">
      <c r="A38" s="44"/>
      <c r="B38" s="44"/>
      <c r="C38" s="44" t="s">
        <v>121</v>
      </c>
      <c r="D38" s="47">
        <v>0</v>
      </c>
      <c r="E38" s="48"/>
      <c r="G38" s="44" t="s">
        <v>121</v>
      </c>
      <c r="H38" s="25" t="b">
        <f t="shared" si="1"/>
        <v>1</v>
      </c>
      <c r="K38" s="44" t="s">
        <v>15</v>
      </c>
      <c r="L38" s="47">
        <v>0</v>
      </c>
      <c r="M38" s="30"/>
      <c r="N38" s="22"/>
    </row>
    <row r="39" spans="1:14" x14ac:dyDescent="0.25">
      <c r="A39" s="44"/>
      <c r="B39" s="44"/>
      <c r="C39" s="44" t="s">
        <v>122</v>
      </c>
      <c r="D39" s="47">
        <v>0</v>
      </c>
      <c r="E39" s="48"/>
      <c r="G39" s="44" t="s">
        <v>122</v>
      </c>
      <c r="H39" s="25"/>
      <c r="K39" s="44" t="s">
        <v>176</v>
      </c>
      <c r="L39" s="47">
        <v>0</v>
      </c>
      <c r="M39" s="30"/>
      <c r="N39" s="22"/>
    </row>
    <row r="40" spans="1:14" x14ac:dyDescent="0.25">
      <c r="A40" s="44"/>
      <c r="B40" s="44"/>
      <c r="C40" s="44" t="s">
        <v>123</v>
      </c>
      <c r="D40" s="47">
        <v>0</v>
      </c>
      <c r="E40" s="48"/>
      <c r="G40" s="44" t="s">
        <v>123</v>
      </c>
      <c r="H40" s="25"/>
      <c r="K40" s="44" t="s">
        <v>177</v>
      </c>
      <c r="L40" s="47">
        <v>0</v>
      </c>
      <c r="M40" s="30"/>
      <c r="N40" s="22"/>
    </row>
    <row r="41" spans="1:14" x14ac:dyDescent="0.25">
      <c r="A41" s="44"/>
      <c r="B41" s="44"/>
      <c r="C41" s="44" t="s">
        <v>124</v>
      </c>
      <c r="D41" s="47">
        <v>0</v>
      </c>
      <c r="E41" s="48"/>
      <c r="G41" s="44" t="s">
        <v>124</v>
      </c>
      <c r="H41" s="25"/>
      <c r="K41" s="44" t="s">
        <v>179</v>
      </c>
      <c r="L41" s="47">
        <v>0</v>
      </c>
      <c r="M41" s="30"/>
      <c r="N41" s="22"/>
    </row>
    <row r="42" spans="1:14" x14ac:dyDescent="0.25">
      <c r="A42" s="44"/>
      <c r="B42" s="44"/>
      <c r="C42" s="44" t="s">
        <v>125</v>
      </c>
      <c r="D42" s="47">
        <v>0</v>
      </c>
      <c r="E42" s="48"/>
      <c r="G42" s="44" t="s">
        <v>125</v>
      </c>
      <c r="H42" s="25"/>
      <c r="K42" s="44" t="s">
        <v>181</v>
      </c>
      <c r="L42" s="47">
        <v>0</v>
      </c>
      <c r="M42" s="30"/>
      <c r="N42" s="22"/>
    </row>
    <row r="43" spans="1:14" x14ac:dyDescent="0.25">
      <c r="A43" s="44"/>
      <c r="B43" s="44"/>
      <c r="C43" s="44" t="s">
        <v>126</v>
      </c>
      <c r="D43" s="47">
        <v>0</v>
      </c>
      <c r="E43" s="48"/>
      <c r="G43" s="44" t="s">
        <v>126</v>
      </c>
      <c r="H43" s="25" t="b">
        <f>G43=C43</f>
        <v>1</v>
      </c>
      <c r="K43" s="44" t="s">
        <v>183</v>
      </c>
      <c r="L43" s="47">
        <v>0</v>
      </c>
      <c r="M43" s="30"/>
      <c r="N43" s="22"/>
    </row>
    <row r="44" spans="1:14" x14ac:dyDescent="0.25">
      <c r="A44" s="44"/>
      <c r="B44" s="44"/>
      <c r="C44" s="44" t="s">
        <v>127</v>
      </c>
      <c r="D44" s="47">
        <v>0</v>
      </c>
      <c r="E44" s="48"/>
      <c r="G44" s="44" t="s">
        <v>127</v>
      </c>
      <c r="H44" s="25" t="b">
        <f>G44=C44</f>
        <v>1</v>
      </c>
      <c r="K44" s="44" t="s">
        <v>185</v>
      </c>
      <c r="L44" s="47">
        <v>0</v>
      </c>
      <c r="M44" s="30"/>
      <c r="N44" s="22"/>
    </row>
    <row r="45" spans="1:14" x14ac:dyDescent="0.25">
      <c r="A45" s="44"/>
      <c r="B45" s="44"/>
      <c r="C45" s="44" t="s">
        <v>128</v>
      </c>
      <c r="D45" s="47">
        <v>0</v>
      </c>
      <c r="E45" s="48"/>
      <c r="G45" s="44" t="s">
        <v>128</v>
      </c>
      <c r="H45" s="25" t="b">
        <f>G45=C45</f>
        <v>1</v>
      </c>
      <c r="K45" s="44" t="s">
        <v>19</v>
      </c>
      <c r="L45" s="47">
        <v>0</v>
      </c>
      <c r="M45" s="30"/>
      <c r="N45" s="22"/>
    </row>
    <row r="46" spans="1:14" x14ac:dyDescent="0.25">
      <c r="A46" s="44"/>
      <c r="B46" s="44"/>
      <c r="C46" s="44" t="s">
        <v>129</v>
      </c>
      <c r="D46" s="47">
        <v>0</v>
      </c>
      <c r="E46" s="48"/>
      <c r="G46" s="44" t="s">
        <v>129</v>
      </c>
      <c r="H46" s="25"/>
      <c r="K46" s="44" t="s">
        <v>16</v>
      </c>
      <c r="L46" s="47">
        <v>0</v>
      </c>
      <c r="M46" s="30"/>
      <c r="N46" s="22"/>
    </row>
    <row r="47" spans="1:14" x14ac:dyDescent="0.25">
      <c r="A47" s="44"/>
      <c r="B47" s="44"/>
      <c r="C47" s="44" t="s">
        <v>130</v>
      </c>
      <c r="D47" s="47">
        <v>0</v>
      </c>
      <c r="E47" s="48"/>
      <c r="G47" s="44" t="s">
        <v>130</v>
      </c>
      <c r="H47" s="25"/>
      <c r="K47" s="44" t="s">
        <v>189</v>
      </c>
      <c r="L47" s="47">
        <v>0</v>
      </c>
      <c r="M47" s="30"/>
      <c r="N47" s="22"/>
    </row>
    <row r="48" spans="1:14" x14ac:dyDescent="0.25">
      <c r="A48" s="44"/>
      <c r="B48" s="44"/>
      <c r="C48" s="44" t="s">
        <v>131</v>
      </c>
      <c r="D48" s="47">
        <v>0</v>
      </c>
      <c r="E48" s="48"/>
      <c r="G48" s="44" t="s">
        <v>131</v>
      </c>
      <c r="H48" s="25" t="b">
        <f t="shared" ref="H48:H54" si="2">G48=C48</f>
        <v>1</v>
      </c>
      <c r="K48" s="44" t="s">
        <v>191</v>
      </c>
      <c r="L48" s="47">
        <v>0</v>
      </c>
      <c r="M48" s="30"/>
      <c r="N48" s="22"/>
    </row>
    <row r="49" spans="1:14" x14ac:dyDescent="0.25">
      <c r="A49" s="44"/>
      <c r="B49" s="44"/>
      <c r="C49" s="44" t="s">
        <v>132</v>
      </c>
      <c r="D49" s="47">
        <v>0</v>
      </c>
      <c r="E49" s="48"/>
      <c r="G49" s="44" t="s">
        <v>132</v>
      </c>
      <c r="H49" s="25" t="b">
        <f t="shared" si="2"/>
        <v>1</v>
      </c>
      <c r="K49" s="44" t="s">
        <v>64</v>
      </c>
      <c r="L49" s="47">
        <v>0</v>
      </c>
      <c r="M49" s="30"/>
      <c r="N49" s="22"/>
    </row>
    <row r="50" spans="1:14" x14ac:dyDescent="0.25">
      <c r="A50" s="44"/>
      <c r="B50" s="44"/>
      <c r="C50" s="44" t="s">
        <v>133</v>
      </c>
      <c r="D50" s="47">
        <v>0</v>
      </c>
      <c r="E50" s="48"/>
      <c r="G50" s="44" t="s">
        <v>133</v>
      </c>
      <c r="H50" s="25" t="b">
        <f t="shared" si="2"/>
        <v>1</v>
      </c>
      <c r="K50" s="44" t="s">
        <v>194</v>
      </c>
      <c r="L50" s="47">
        <v>0</v>
      </c>
      <c r="M50" s="30"/>
      <c r="N50" s="22"/>
    </row>
    <row r="51" spans="1:14" x14ac:dyDescent="0.25">
      <c r="A51" s="44"/>
      <c r="B51" s="44"/>
      <c r="C51" s="44" t="s">
        <v>134</v>
      </c>
      <c r="D51" s="47">
        <v>0</v>
      </c>
      <c r="E51" s="48"/>
      <c r="G51" s="44" t="s">
        <v>134</v>
      </c>
      <c r="H51" s="25" t="b">
        <f t="shared" si="2"/>
        <v>1</v>
      </c>
      <c r="K51" s="44" t="s">
        <v>196</v>
      </c>
      <c r="L51" s="47">
        <v>0</v>
      </c>
      <c r="M51" s="30"/>
      <c r="N51" s="22"/>
    </row>
    <row r="52" spans="1:14" x14ac:dyDescent="0.25">
      <c r="A52" s="44"/>
      <c r="B52" s="44"/>
      <c r="C52" s="44" t="s">
        <v>135</v>
      </c>
      <c r="D52" s="47">
        <v>0</v>
      </c>
      <c r="E52" s="48"/>
      <c r="G52" s="44" t="s">
        <v>135</v>
      </c>
      <c r="H52" s="25" t="b">
        <f t="shared" si="2"/>
        <v>1</v>
      </c>
      <c r="K52" s="44" t="s">
        <v>198</v>
      </c>
      <c r="L52" s="47">
        <v>0</v>
      </c>
      <c r="M52" s="30"/>
      <c r="N52" s="22"/>
    </row>
    <row r="53" spans="1:14" x14ac:dyDescent="0.25">
      <c r="A53" s="44"/>
      <c r="B53" s="44"/>
      <c r="C53" s="44" t="s">
        <v>136</v>
      </c>
      <c r="D53" s="47">
        <v>0</v>
      </c>
      <c r="E53" s="48"/>
      <c r="G53" s="44" t="s">
        <v>136</v>
      </c>
      <c r="H53" s="25" t="b">
        <f t="shared" si="2"/>
        <v>1</v>
      </c>
      <c r="K53" s="44" t="s">
        <v>65</v>
      </c>
      <c r="L53" s="47">
        <v>0</v>
      </c>
      <c r="M53" s="27"/>
      <c r="N53" s="22"/>
    </row>
    <row r="54" spans="1:14" ht="15.75" thickBot="1" x14ac:dyDescent="0.3">
      <c r="A54" s="44"/>
      <c r="B54" s="44"/>
      <c r="C54" s="44" t="s">
        <v>90</v>
      </c>
      <c r="D54" s="49">
        <v>0</v>
      </c>
      <c r="E54" s="48"/>
      <c r="G54" s="44" t="s">
        <v>90</v>
      </c>
      <c r="H54" s="25" t="b">
        <f t="shared" si="2"/>
        <v>1</v>
      </c>
      <c r="K54" s="44" t="s">
        <v>93</v>
      </c>
      <c r="L54" s="49">
        <v>0</v>
      </c>
      <c r="M54" s="30"/>
      <c r="N54" s="22"/>
    </row>
    <row r="55" spans="1:14" x14ac:dyDescent="0.25">
      <c r="A55" s="44"/>
      <c r="B55" s="44" t="s">
        <v>91</v>
      </c>
      <c r="C55" s="44"/>
      <c r="D55" s="47">
        <f>ROUND(SUM(D36:D54),5)</f>
        <v>0</v>
      </c>
      <c r="E55" s="48"/>
      <c r="G55" s="44"/>
      <c r="H55" s="25"/>
      <c r="K55" s="44"/>
      <c r="L55" s="47">
        <f>ROUND(SUM(L36:L54),5)</f>
        <v>0</v>
      </c>
      <c r="M55" s="30"/>
      <c r="N55" s="22"/>
    </row>
    <row r="56" spans="1:14" x14ac:dyDescent="0.25">
      <c r="A56" s="44"/>
      <c r="B56" s="44" t="s">
        <v>137</v>
      </c>
      <c r="C56" s="44"/>
      <c r="D56" s="47"/>
      <c r="E56" s="48"/>
      <c r="G56" s="44"/>
      <c r="H56" s="25"/>
      <c r="K56" s="44"/>
      <c r="L56" s="47"/>
      <c r="M56" s="30"/>
      <c r="N56" s="22"/>
    </row>
    <row r="57" spans="1:14" x14ac:dyDescent="0.25">
      <c r="A57" s="44"/>
      <c r="B57" s="44"/>
      <c r="C57" s="44" t="s">
        <v>138</v>
      </c>
      <c r="D57" s="47">
        <v>0</v>
      </c>
      <c r="E57" s="48"/>
      <c r="G57" s="44" t="s">
        <v>138</v>
      </c>
      <c r="H57" s="25"/>
      <c r="K57" s="44" t="s">
        <v>200</v>
      </c>
      <c r="L57" s="47">
        <v>0</v>
      </c>
      <c r="M57" s="30"/>
      <c r="N57" s="22"/>
    </row>
    <row r="58" spans="1:14" x14ac:dyDescent="0.25">
      <c r="A58" s="44"/>
      <c r="B58" s="44"/>
      <c r="C58" s="44" t="s">
        <v>139</v>
      </c>
      <c r="D58" s="47">
        <v>0</v>
      </c>
      <c r="E58" s="48"/>
      <c r="G58" s="44" t="s">
        <v>139</v>
      </c>
      <c r="H58" s="25"/>
      <c r="K58" s="44" t="s">
        <v>67</v>
      </c>
      <c r="L58" s="47">
        <v>0</v>
      </c>
      <c r="M58" s="30"/>
      <c r="N58" s="22"/>
    </row>
    <row r="59" spans="1:14" x14ac:dyDescent="0.25">
      <c r="A59" s="44"/>
      <c r="B59" s="44"/>
      <c r="C59" s="44" t="s">
        <v>140</v>
      </c>
      <c r="D59" s="47">
        <v>0</v>
      </c>
      <c r="E59" s="48"/>
      <c r="G59" s="44" t="s">
        <v>140</v>
      </c>
      <c r="H59" s="25"/>
      <c r="K59" s="44" t="s">
        <v>203</v>
      </c>
      <c r="L59" s="47">
        <v>0</v>
      </c>
      <c r="M59" s="30"/>
      <c r="N59" s="22"/>
    </row>
    <row r="60" spans="1:14" x14ac:dyDescent="0.25">
      <c r="A60" s="44"/>
      <c r="B60" s="44"/>
      <c r="C60" s="44" t="s">
        <v>141</v>
      </c>
      <c r="D60" s="47">
        <v>0</v>
      </c>
      <c r="E60" s="48"/>
      <c r="G60" s="44" t="s">
        <v>141</v>
      </c>
      <c r="H60" s="25" t="b">
        <f t="shared" ref="H60:H73" si="3">G60=C60</f>
        <v>1</v>
      </c>
      <c r="K60" s="44" t="s">
        <v>205</v>
      </c>
      <c r="L60" s="47">
        <v>0</v>
      </c>
      <c r="M60" s="30"/>
      <c r="N60" s="22"/>
    </row>
    <row r="61" spans="1:14" x14ac:dyDescent="0.25">
      <c r="A61" s="44"/>
      <c r="B61" s="44"/>
      <c r="C61" s="44" t="s">
        <v>142</v>
      </c>
      <c r="D61" s="47">
        <v>0</v>
      </c>
      <c r="E61" s="48"/>
      <c r="G61" s="44" t="s">
        <v>142</v>
      </c>
      <c r="H61" s="25" t="b">
        <f t="shared" si="3"/>
        <v>1</v>
      </c>
      <c r="K61" s="44" t="s">
        <v>207</v>
      </c>
      <c r="L61" s="47">
        <v>0</v>
      </c>
      <c r="M61" s="30"/>
      <c r="N61" s="22"/>
    </row>
    <row r="62" spans="1:14" x14ac:dyDescent="0.25">
      <c r="A62" s="44"/>
      <c r="B62" s="44"/>
      <c r="C62" s="44" t="s">
        <v>143</v>
      </c>
      <c r="D62" s="47">
        <v>0</v>
      </c>
      <c r="E62" s="48"/>
      <c r="G62" s="44" t="s">
        <v>143</v>
      </c>
      <c r="H62" s="25" t="b">
        <f t="shared" si="3"/>
        <v>1</v>
      </c>
      <c r="K62" s="44" t="s">
        <v>209</v>
      </c>
      <c r="L62" s="47">
        <v>0</v>
      </c>
      <c r="M62" s="30"/>
      <c r="N62" s="22"/>
    </row>
    <row r="63" spans="1:14" x14ac:dyDescent="0.25">
      <c r="A63" s="44"/>
      <c r="B63" s="44"/>
      <c r="C63" s="44" t="s">
        <v>144</v>
      </c>
      <c r="D63" s="47">
        <v>0</v>
      </c>
      <c r="E63" s="48"/>
      <c r="G63" s="44" t="s">
        <v>144</v>
      </c>
      <c r="H63" s="25" t="b">
        <f t="shared" si="3"/>
        <v>1</v>
      </c>
      <c r="K63" s="44" t="s">
        <v>17</v>
      </c>
      <c r="L63" s="47">
        <v>0</v>
      </c>
      <c r="M63" s="30"/>
      <c r="N63" s="22"/>
    </row>
    <row r="64" spans="1:14" x14ac:dyDescent="0.25">
      <c r="A64" s="44"/>
      <c r="B64" s="44"/>
      <c r="C64" s="44" t="s">
        <v>145</v>
      </c>
      <c r="D64" s="47">
        <v>0</v>
      </c>
      <c r="E64" s="48"/>
      <c r="G64" s="44" t="s">
        <v>145</v>
      </c>
      <c r="H64" s="25" t="b">
        <f t="shared" si="3"/>
        <v>1</v>
      </c>
      <c r="K64" s="44" t="s">
        <v>33</v>
      </c>
      <c r="L64" s="47">
        <v>0</v>
      </c>
      <c r="M64" s="30"/>
      <c r="N64" s="22"/>
    </row>
    <row r="65" spans="1:14" x14ac:dyDescent="0.25">
      <c r="A65" s="44"/>
      <c r="B65" s="44"/>
      <c r="C65" s="44" t="s">
        <v>146</v>
      </c>
      <c r="D65" s="47">
        <v>0</v>
      </c>
      <c r="E65" s="48"/>
      <c r="G65" s="44" t="s">
        <v>146</v>
      </c>
      <c r="H65" s="25" t="b">
        <f t="shared" si="3"/>
        <v>1</v>
      </c>
      <c r="K65" s="44" t="s">
        <v>213</v>
      </c>
      <c r="L65" s="47">
        <v>0</v>
      </c>
      <c r="M65" s="30"/>
      <c r="N65" s="22"/>
    </row>
    <row r="66" spans="1:14" x14ac:dyDescent="0.25">
      <c r="A66" s="44"/>
      <c r="B66" s="44"/>
      <c r="C66" s="44" t="s">
        <v>147</v>
      </c>
      <c r="D66" s="47">
        <v>0</v>
      </c>
      <c r="E66" s="48"/>
      <c r="G66" s="44" t="s">
        <v>147</v>
      </c>
      <c r="H66" s="25" t="b">
        <f t="shared" si="3"/>
        <v>1</v>
      </c>
      <c r="K66" s="44" t="s">
        <v>215</v>
      </c>
      <c r="L66" s="47">
        <v>0</v>
      </c>
      <c r="M66" s="27"/>
      <c r="N66" s="22"/>
    </row>
    <row r="67" spans="1:14" x14ac:dyDescent="0.25">
      <c r="A67" s="44"/>
      <c r="B67" s="44"/>
      <c r="C67" s="44" t="s">
        <v>148</v>
      </c>
      <c r="D67" s="47">
        <v>0</v>
      </c>
      <c r="E67" s="48"/>
      <c r="G67" s="44" t="s">
        <v>148</v>
      </c>
      <c r="H67" s="25" t="b">
        <f t="shared" si="3"/>
        <v>1</v>
      </c>
      <c r="K67" s="44" t="s">
        <v>217</v>
      </c>
      <c r="L67" s="47">
        <v>0</v>
      </c>
      <c r="M67" s="30"/>
      <c r="N67" s="22"/>
    </row>
    <row r="68" spans="1:14" x14ac:dyDescent="0.25">
      <c r="A68" s="44"/>
      <c r="B68" s="44"/>
      <c r="C68" s="44" t="s">
        <v>149</v>
      </c>
      <c r="D68" s="47">
        <v>0</v>
      </c>
      <c r="E68" s="48"/>
      <c r="G68" s="44" t="s">
        <v>149</v>
      </c>
      <c r="H68" s="25" t="b">
        <f t="shared" si="3"/>
        <v>1</v>
      </c>
      <c r="K68" s="44" t="s">
        <v>219</v>
      </c>
      <c r="L68" s="47">
        <v>0</v>
      </c>
      <c r="M68" s="30"/>
      <c r="N68" s="22"/>
    </row>
    <row r="69" spans="1:14" x14ac:dyDescent="0.25">
      <c r="A69" s="44"/>
      <c r="B69" s="44"/>
      <c r="C69" s="44" t="s">
        <v>150</v>
      </c>
      <c r="D69" s="47">
        <v>0</v>
      </c>
      <c r="E69" s="48"/>
      <c r="G69" s="44" t="s">
        <v>150</v>
      </c>
      <c r="H69" s="25" t="b">
        <f t="shared" si="3"/>
        <v>1</v>
      </c>
      <c r="K69" s="44" t="s">
        <v>220</v>
      </c>
      <c r="L69" s="47">
        <v>0</v>
      </c>
      <c r="M69" s="30"/>
      <c r="N69" s="22"/>
    </row>
    <row r="70" spans="1:14" x14ac:dyDescent="0.25">
      <c r="A70" s="44"/>
      <c r="B70" s="44"/>
      <c r="C70" s="44" t="s">
        <v>151</v>
      </c>
      <c r="D70" s="47">
        <v>0</v>
      </c>
      <c r="E70" s="48"/>
      <c r="G70" s="44" t="s">
        <v>151</v>
      </c>
      <c r="H70" s="25" t="b">
        <f t="shared" si="3"/>
        <v>1</v>
      </c>
      <c r="K70" s="44" t="s">
        <v>221</v>
      </c>
      <c r="L70" s="47">
        <v>0</v>
      </c>
      <c r="M70" s="30"/>
      <c r="N70" s="22"/>
    </row>
    <row r="71" spans="1:14" ht="15.75" thickBot="1" x14ac:dyDescent="0.3">
      <c r="A71" s="44"/>
      <c r="B71" s="44"/>
      <c r="C71" s="44" t="s">
        <v>152</v>
      </c>
      <c r="D71" s="49">
        <v>0</v>
      </c>
      <c r="E71" s="48"/>
      <c r="G71" s="44" t="s">
        <v>152</v>
      </c>
      <c r="H71" s="25" t="b">
        <f t="shared" si="3"/>
        <v>1</v>
      </c>
      <c r="K71" s="44" t="s">
        <v>94</v>
      </c>
      <c r="L71" s="49">
        <v>0</v>
      </c>
      <c r="M71" s="30"/>
      <c r="N71" s="22"/>
    </row>
    <row r="72" spans="1:14" x14ac:dyDescent="0.25">
      <c r="A72" s="44"/>
      <c r="B72" s="44" t="s">
        <v>153</v>
      </c>
      <c r="C72" s="44"/>
      <c r="D72" s="47">
        <f>ROUND(SUM(D56:D71),5)</f>
        <v>0</v>
      </c>
      <c r="E72" s="48"/>
      <c r="G72" s="44"/>
      <c r="H72" s="25" t="b">
        <f t="shared" si="3"/>
        <v>1</v>
      </c>
      <c r="K72" s="44"/>
      <c r="L72" s="47">
        <f>ROUND(SUM(L56:L71),5)</f>
        <v>0</v>
      </c>
      <c r="M72" s="30"/>
      <c r="N72" s="22"/>
    </row>
    <row r="73" spans="1:14" x14ac:dyDescent="0.25">
      <c r="A73" s="44"/>
      <c r="B73" s="44" t="s">
        <v>154</v>
      </c>
      <c r="C73" s="44"/>
      <c r="D73" s="47"/>
      <c r="E73" s="48"/>
      <c r="G73" s="44"/>
      <c r="H73" s="25" t="b">
        <f t="shared" si="3"/>
        <v>1</v>
      </c>
      <c r="K73" s="44"/>
      <c r="L73" s="47"/>
      <c r="M73" s="30"/>
      <c r="N73" s="22"/>
    </row>
    <row r="74" spans="1:14" x14ac:dyDescent="0.25">
      <c r="A74" s="44"/>
      <c r="B74" s="44"/>
      <c r="C74" s="44" t="s">
        <v>155</v>
      </c>
      <c r="D74" s="47">
        <v>0</v>
      </c>
      <c r="E74" s="48"/>
      <c r="G74" s="44" t="s">
        <v>155</v>
      </c>
      <c r="H74" s="25"/>
      <c r="K74" s="44" t="s">
        <v>222</v>
      </c>
      <c r="L74" s="47">
        <v>0</v>
      </c>
      <c r="M74" s="30"/>
      <c r="N74" s="22"/>
    </row>
    <row r="75" spans="1:14" x14ac:dyDescent="0.25">
      <c r="A75" s="44"/>
      <c r="B75" s="44"/>
      <c r="C75" s="44" t="s">
        <v>156</v>
      </c>
      <c r="D75" s="47">
        <v>0</v>
      </c>
      <c r="E75" s="48"/>
      <c r="G75" s="44" t="s">
        <v>156</v>
      </c>
      <c r="H75" s="25"/>
      <c r="K75" s="44" t="s">
        <v>224</v>
      </c>
      <c r="L75" s="47">
        <v>0</v>
      </c>
      <c r="M75" s="27"/>
      <c r="N75" s="22"/>
    </row>
    <row r="76" spans="1:14" x14ac:dyDescent="0.25">
      <c r="A76" s="44"/>
      <c r="B76" s="44"/>
      <c r="C76" s="44" t="s">
        <v>157</v>
      </c>
      <c r="D76" s="47">
        <v>0</v>
      </c>
      <c r="E76" s="48"/>
      <c r="G76" s="44" t="s">
        <v>157</v>
      </c>
      <c r="H76" s="25" t="b">
        <f>G76=C76</f>
        <v>1</v>
      </c>
      <c r="K76" s="44" t="s">
        <v>34</v>
      </c>
      <c r="L76" s="47">
        <v>0</v>
      </c>
      <c r="M76" s="27"/>
      <c r="N76" s="62"/>
    </row>
    <row r="77" spans="1:14" ht="15.75" thickBot="1" x14ac:dyDescent="0.3">
      <c r="A77" s="44"/>
      <c r="B77" s="44"/>
      <c r="C77" s="44" t="s">
        <v>158</v>
      </c>
      <c r="D77" s="49">
        <v>0</v>
      </c>
      <c r="E77" s="48"/>
      <c r="G77" s="44" t="s">
        <v>158</v>
      </c>
      <c r="H77" s="25" t="b">
        <f>G77=C77</f>
        <v>1</v>
      </c>
      <c r="K77" s="44" t="s">
        <v>227</v>
      </c>
      <c r="L77" s="49">
        <v>0</v>
      </c>
      <c r="M77" s="27"/>
      <c r="N77" s="22"/>
    </row>
    <row r="78" spans="1:14" x14ac:dyDescent="0.25">
      <c r="A78" s="44"/>
      <c r="B78" s="44" t="s">
        <v>159</v>
      </c>
      <c r="C78" s="44"/>
      <c r="D78" s="47">
        <f>ROUND(SUM(D73:D77),5)</f>
        <v>0</v>
      </c>
      <c r="E78" s="48"/>
      <c r="L78" s="47">
        <f>ROUND(SUM(L73:L77),5)</f>
        <v>0</v>
      </c>
    </row>
    <row r="79" spans="1:14" x14ac:dyDescent="0.25">
      <c r="A79" s="44"/>
      <c r="B79" s="44" t="s">
        <v>30</v>
      </c>
      <c r="C79" s="44"/>
      <c r="D79" s="47">
        <v>0</v>
      </c>
      <c r="E79" s="48"/>
      <c r="L79" s="47">
        <v>0</v>
      </c>
    </row>
    <row r="80" spans="1:14" ht="15.75" thickBot="1" x14ac:dyDescent="0.3">
      <c r="A80" s="44"/>
      <c r="B80" s="44" t="s">
        <v>160</v>
      </c>
      <c r="C80" s="44"/>
      <c r="D80" s="50">
        <v>0</v>
      </c>
      <c r="E80" s="48"/>
      <c r="L80" s="50">
        <v>0</v>
      </c>
    </row>
    <row r="81" spans="1:12" ht="15.75" thickBot="1" x14ac:dyDescent="0.3">
      <c r="A81" s="44" t="s">
        <v>31</v>
      </c>
      <c r="B81" s="44"/>
      <c r="C81" s="44"/>
      <c r="D81" s="52">
        <f>ROUND(D22+D35+D55+D72+SUM(D78:D80),5)</f>
        <v>0</v>
      </c>
      <c r="E81" s="48"/>
      <c r="L81" s="52">
        <f>ROUND(L22+L35+L55+L72+SUM(L78:L80),5)</f>
        <v>0</v>
      </c>
    </row>
    <row r="82" spans="1:12" ht="15.75" thickBot="1" x14ac:dyDescent="0.3">
      <c r="A82" s="44"/>
      <c r="B82" s="44"/>
      <c r="C82" s="44"/>
      <c r="D82" s="53">
        <f>ROUND(D21-D81,5)</f>
        <v>0</v>
      </c>
      <c r="E82" s="44"/>
      <c r="L82" s="53">
        <f>ROUND(L21-L81,5)</f>
        <v>0</v>
      </c>
    </row>
    <row r="83" spans="1:12" ht="15.75" thickTop="1" x14ac:dyDescent="0.25"/>
    <row r="160" spans="7:7" x14ac:dyDescent="0.25">
      <c r="G160" s="22"/>
    </row>
    <row r="161" spans="7:7" x14ac:dyDescent="0.25">
      <c r="G161" s="22"/>
    </row>
    <row r="162" spans="7:7" x14ac:dyDescent="0.25">
      <c r="G162" s="22"/>
    </row>
    <row r="163" spans="7:7" x14ac:dyDescent="0.25">
      <c r="G163" s="22"/>
    </row>
    <row r="164" spans="7:7" x14ac:dyDescent="0.25">
      <c r="G164" s="22"/>
    </row>
    <row r="165" spans="7:7" x14ac:dyDescent="0.25">
      <c r="G165" s="22"/>
    </row>
    <row r="166" spans="7:7" x14ac:dyDescent="0.25">
      <c r="G166" s="22"/>
    </row>
    <row r="167" spans="7:7" x14ac:dyDescent="0.25">
      <c r="G167" s="22"/>
    </row>
    <row r="168" spans="7:7" x14ac:dyDescent="0.25">
      <c r="G168" s="22"/>
    </row>
    <row r="169" spans="7:7" x14ac:dyDescent="0.25">
      <c r="G169" s="22"/>
    </row>
    <row r="170" spans="7:7" x14ac:dyDescent="0.25">
      <c r="G170" s="22"/>
    </row>
    <row r="171" spans="7:7" x14ac:dyDescent="0.25">
      <c r="G171" s="22"/>
    </row>
    <row r="172" spans="7:7" x14ac:dyDescent="0.25">
      <c r="G172" s="22"/>
    </row>
    <row r="173" spans="7:7" x14ac:dyDescent="0.25">
      <c r="G173" s="22"/>
    </row>
    <row r="174" spans="7:7" x14ac:dyDescent="0.25">
      <c r="G174" s="22"/>
    </row>
    <row r="175" spans="7:7" x14ac:dyDescent="0.25">
      <c r="G175" s="22"/>
    </row>
    <row r="176" spans="7:7" x14ac:dyDescent="0.25">
      <c r="G176" s="22"/>
    </row>
    <row r="177" spans="7:7" x14ac:dyDescent="0.25">
      <c r="G177" s="22"/>
    </row>
    <row r="178" spans="7:7" x14ac:dyDescent="0.25">
      <c r="G178" s="22"/>
    </row>
    <row r="179" spans="7:7" x14ac:dyDescent="0.25">
      <c r="G179" s="22"/>
    </row>
    <row r="180" spans="7:7" x14ac:dyDescent="0.25">
      <c r="G180" s="22"/>
    </row>
    <row r="181" spans="7:7" x14ac:dyDescent="0.25">
      <c r="G181" s="22"/>
    </row>
    <row r="182" spans="7:7" x14ac:dyDescent="0.25">
      <c r="G182" s="22"/>
    </row>
    <row r="183" spans="7:7" x14ac:dyDescent="0.25">
      <c r="G183" s="22"/>
    </row>
    <row r="184" spans="7:7" x14ac:dyDescent="0.25">
      <c r="G184" s="22"/>
    </row>
    <row r="185" spans="7:7" x14ac:dyDescent="0.25">
      <c r="G185" s="22"/>
    </row>
    <row r="186" spans="7:7" x14ac:dyDescent="0.25">
      <c r="G186" s="22"/>
    </row>
    <row r="187" spans="7:7" x14ac:dyDescent="0.25">
      <c r="G187" s="22"/>
    </row>
    <row r="188" spans="7:7" x14ac:dyDescent="0.25">
      <c r="G188" s="22"/>
    </row>
    <row r="189" spans="7:7" x14ac:dyDescent="0.25">
      <c r="G189" s="22"/>
    </row>
    <row r="190" spans="7:7" x14ac:dyDescent="0.25">
      <c r="G190" s="22"/>
    </row>
    <row r="191" spans="7:7" x14ac:dyDescent="0.25">
      <c r="G191" s="22"/>
    </row>
    <row r="192" spans="7:7" x14ac:dyDescent="0.25">
      <c r="G192" s="22"/>
    </row>
    <row r="193" spans="7:7" x14ac:dyDescent="0.25">
      <c r="G193" s="22"/>
    </row>
    <row r="194" spans="7:7" x14ac:dyDescent="0.25">
      <c r="G194" s="22"/>
    </row>
    <row r="195" spans="7:7" x14ac:dyDescent="0.25">
      <c r="G195" s="22"/>
    </row>
    <row r="196" spans="7:7" x14ac:dyDescent="0.25">
      <c r="G196" s="22"/>
    </row>
    <row r="197" spans="7:7" x14ac:dyDescent="0.25">
      <c r="G197" s="22"/>
    </row>
    <row r="198" spans="7:7" x14ac:dyDescent="0.25">
      <c r="G198" s="22"/>
    </row>
    <row r="199" spans="7:7" x14ac:dyDescent="0.25">
      <c r="G199" s="22"/>
    </row>
    <row r="200" spans="7:7" x14ac:dyDescent="0.25">
      <c r="G200" s="22"/>
    </row>
    <row r="201" spans="7:7" x14ac:dyDescent="0.25">
      <c r="G201" s="22"/>
    </row>
    <row r="202" spans="7:7" x14ac:dyDescent="0.25">
      <c r="G202" s="22"/>
    </row>
    <row r="203" spans="7:7" x14ac:dyDescent="0.25">
      <c r="G203" s="22"/>
    </row>
    <row r="204" spans="7:7" x14ac:dyDescent="0.25">
      <c r="G204" s="22"/>
    </row>
    <row r="205" spans="7:7" x14ac:dyDescent="0.25">
      <c r="G205" s="22"/>
    </row>
    <row r="206" spans="7:7" x14ac:dyDescent="0.25">
      <c r="G206" s="22"/>
    </row>
    <row r="207" spans="7:7" x14ac:dyDescent="0.25">
      <c r="G207" s="22"/>
    </row>
    <row r="208" spans="7:7" x14ac:dyDescent="0.25">
      <c r="G208" s="22"/>
    </row>
    <row r="209" spans="7:7" x14ac:dyDescent="0.25">
      <c r="G209" s="22"/>
    </row>
    <row r="210" spans="7:7" x14ac:dyDescent="0.25">
      <c r="G210" s="22"/>
    </row>
    <row r="211" spans="7:7" x14ac:dyDescent="0.25">
      <c r="G211" s="22"/>
    </row>
    <row r="212" spans="7:7" x14ac:dyDescent="0.25">
      <c r="G212" s="22"/>
    </row>
    <row r="213" spans="7:7" x14ac:dyDescent="0.25">
      <c r="G213" s="22"/>
    </row>
    <row r="214" spans="7:7" x14ac:dyDescent="0.25">
      <c r="G214" s="22"/>
    </row>
    <row r="215" spans="7:7" x14ac:dyDescent="0.25">
      <c r="G215" s="22"/>
    </row>
    <row r="216" spans="7:7" x14ac:dyDescent="0.25">
      <c r="G216" s="22"/>
    </row>
  </sheetData>
  <conditionalFormatting sqref="H1:H1048576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Balance Sheet</vt:lpstr>
      <vt:lpstr>Consolidated Income Statement</vt:lpstr>
      <vt:lpstr>MTD</vt:lpstr>
      <vt:lpstr>YTD</vt:lpstr>
      <vt:lpstr>BS</vt:lpstr>
      <vt:lpstr>Prior MTD</vt:lpstr>
      <vt:lpstr>Prior YTD</vt:lpstr>
      <vt:lpstr>'Balance Sheet'!Print_Area</vt:lpstr>
      <vt:lpstr>'Balance Sheet'!Print_Titles</vt:lpstr>
      <vt:lpstr>BS!Print_Titles</vt:lpstr>
      <vt:lpstr>'Consolidated Income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Lynn</cp:lastModifiedBy>
  <cp:lastPrinted>2022-03-29T02:15:49Z</cp:lastPrinted>
  <dcterms:created xsi:type="dcterms:W3CDTF">2009-12-14T22:36:07Z</dcterms:created>
  <dcterms:modified xsi:type="dcterms:W3CDTF">2022-07-15T18:24:43Z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