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czarnik.THEPLACE\Downloads\"/>
    </mc:Choice>
  </mc:AlternateContent>
  <xr:revisionPtr revIDLastSave="0" documentId="8_{96D66600-B1B8-45C2-B2AE-103D6C09B1C2}" xr6:coauthVersionLast="37" xr6:coauthVersionMax="37" xr10:uidLastSave="{00000000-0000-0000-0000-000000000000}"/>
  <bookViews>
    <workbookView xWindow="0" yWindow="0" windowWidth="14955" windowHeight="9375" tabRatio="581" activeTab="2" xr2:uid="{00000000-000D-0000-FFFF-FFFF00000000}"/>
  </bookViews>
  <sheets>
    <sheet name="Cover" sheetId="20" r:id="rId1"/>
    <sheet name="Balance Sheet" sheetId="17" r:id="rId2"/>
    <sheet name="Consolidated Income Statement" sheetId="2" r:id="rId3"/>
    <sheet name="Summarized Income Statement" sheetId="19" r:id="rId4"/>
    <sheet name="MTD" sheetId="13" state="hidden" r:id="rId5"/>
    <sheet name="YTD" sheetId="8" state="hidden" r:id="rId6"/>
    <sheet name="BS" sheetId="18" state="hidden" r:id="rId7"/>
    <sheet name="Prior MTD" sheetId="14" state="hidden" r:id="rId8"/>
    <sheet name="Prior YTD" sheetId="15" state="hidden" r:id="rId9"/>
  </sheets>
  <externalReferences>
    <externalReference r:id="rId10"/>
    <externalReference r:id="rId11"/>
    <externalReference r:id="rId12"/>
    <externalReference r:id="rId13"/>
  </externalReferences>
  <definedNames>
    <definedName name="Admin" localSheetId="0">#REF!</definedName>
    <definedName name="Admin">#REF!</definedName>
    <definedName name="CMNI" localSheetId="0">'[1]CM Budget v Actual'!$1:$1048576</definedName>
    <definedName name="CMNI">'[1]CM Budget v Actual'!$1:$1048576</definedName>
    <definedName name="COA" localSheetId="0">'[1]COA XRef'!$B:$F</definedName>
    <definedName name="COA">'[1]COA XRef'!$B:$F</definedName>
    <definedName name="FBP" localSheetId="0">#REF!</definedName>
    <definedName name="FBP">#REF!</definedName>
    <definedName name="g" localSheetId="0">'[2]TOPS Inc Stmt PY'!$A$1:$K$65536</definedName>
    <definedName name="g">'[2]TOPS Inc Stmt PY'!$A$1:$K$65536</definedName>
    <definedName name="HOA" localSheetId="0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Cover!$A$1:$J$47</definedName>
    <definedName name="_xlnm.Print_Titles" localSheetId="1">'Balance Sheet'!$1:$5</definedName>
    <definedName name="_xlnm.Print_Titles" localSheetId="6">BS!$A:$F,BS!$1:$1</definedName>
    <definedName name="_xlnm.Print_Titles" localSheetId="2">'Consolidated Income Statement'!$1:$7</definedName>
    <definedName name="_xlnm.Print_Titles" localSheetId="3">'Summarized Income Statement'!$1:$7</definedName>
    <definedName name="PROSHOP" localSheetId="0">#REF!</definedName>
    <definedName name="PROSHOP">#REF!</definedName>
    <definedName name="PY">'[3]TOPS Inc Stmt PY'!$A$1:$K$65536</definedName>
    <definedName name="QB_COLUMN_29" localSheetId="6" hidden="1">BS!$G$1</definedName>
    <definedName name="QB_DATA_0" localSheetId="6" hidden="1">BS!$6:$6,BS!$7:$7,BS!$8:$8,BS!$9:$9,BS!$10:$10,BS!$11:$11,BS!$12:$12,BS!$13:$13,BS!$18:$18,BS!$23:$23,BS!$24:$24,BS!$25:$25,BS!$26:$26,BS!$27:$27,BS!$28:$28,BS!$29:$29</definedName>
    <definedName name="QB_DATA_1" localSheetId="6" hidden="1">BS!$30:$30,BS!$31:$31,BS!$32:$32,BS!$33:$33,BS!$34:$34,BS!$35:$35,BS!$36:$36,BS!$39:$39,BS!$40:$40,BS!$41:$41,BS!$42:$42,BS!$43:$43,BS!$49:$49,BS!$50:$50,BS!$58:$58,BS!$62:$62</definedName>
    <definedName name="QB_DATA_2" localSheetId="6" hidden="1">BS!$63:$63,BS!$64:$64,BS!$65:$65,BS!$66:$66,BS!$67:$67,BS!$70:$70,BS!$71:$71,BS!$72:$72,BS!$73:$73,BS!$74:$74,BS!$75:$75,BS!$76:$76,BS!$77:$77,BS!$78:$78,BS!$84:$84,BS!$85:$85</definedName>
    <definedName name="QB_DATA_3" localSheetId="6" hidden="1">BS!$86:$86</definedName>
    <definedName name="QB_FORMULA_0" localSheetId="6" hidden="1">BS!$G$14,BS!$G$15,BS!$G$19,BS!$G$20,BS!$G$37,BS!$G$44,BS!$G$45,BS!$G$46,BS!$G$51,BS!$G$52,BS!$G$53,BS!$G$59,BS!$G$68,BS!$G$79,BS!$G$80,BS!$G$81</definedName>
    <definedName name="QB_FORMULA_1" localSheetId="6" hidden="1">BS!$G$82,BS!$G$87,BS!$G$88</definedName>
    <definedName name="QB_ROW_1" localSheetId="6" hidden="1">BS!$A$2</definedName>
    <definedName name="QB_ROW_10031" localSheetId="6" hidden="1">BS!$D$57</definedName>
    <definedName name="QB_ROW_1011" localSheetId="6" hidden="1">BS!$B$3</definedName>
    <definedName name="QB_ROW_10331" localSheetId="6" hidden="1">BS!$D$59</definedName>
    <definedName name="QB_ROW_12031" localSheetId="6" hidden="1">BS!$D$60</definedName>
    <definedName name="QB_ROW_122030" localSheetId="6" hidden="1">BS!$D$5</definedName>
    <definedName name="QB_ROW_122330" localSheetId="6" hidden="1">BS!$D$14</definedName>
    <definedName name="QB_ROW_123030" localSheetId="6" hidden="1">BS!$D$17</definedName>
    <definedName name="QB_ROW_12331" localSheetId="6" hidden="1">BS!$D$80</definedName>
    <definedName name="QB_ROW_123330" localSheetId="6" hidden="1">BS!$D$19</definedName>
    <definedName name="QB_ROW_127240" localSheetId="6" hidden="1">BS!$E$58</definedName>
    <definedName name="QB_ROW_128030" localSheetId="6" hidden="1">BS!$D$22</definedName>
    <definedName name="QB_ROW_128330" localSheetId="6" hidden="1">BS!$D$37</definedName>
    <definedName name="QB_ROW_1311" localSheetId="6" hidden="1">BS!$B$46</definedName>
    <definedName name="QB_ROW_132240" localSheetId="6" hidden="1">BS!$E$30</definedName>
    <definedName name="QB_ROW_135240" localSheetId="6" hidden="1">BS!$E$23</definedName>
    <definedName name="QB_ROW_137240" localSheetId="6" hidden="1">BS!$E$24</definedName>
    <definedName name="QB_ROW_138240" localSheetId="6" hidden="1">BS!$E$25</definedName>
    <definedName name="QB_ROW_139240" localSheetId="6" hidden="1">BS!$E$31</definedName>
    <definedName name="QB_ROW_14011" localSheetId="6" hidden="1">BS!$B$83</definedName>
    <definedName name="QB_ROW_140240" localSheetId="6" hidden="1">BS!$E$32</definedName>
    <definedName name="QB_ROW_141240" localSheetId="6" hidden="1">BS!$E$33</definedName>
    <definedName name="QB_ROW_142240" localSheetId="6" hidden="1">BS!$E$34</definedName>
    <definedName name="QB_ROW_14311" localSheetId="6" hidden="1">BS!$B$87</definedName>
    <definedName name="QB_ROW_143240" localSheetId="6" hidden="1">BS!$E$35</definedName>
    <definedName name="QB_ROW_144240" localSheetId="6" hidden="1">BS!$E$36</definedName>
    <definedName name="QB_ROW_17221" localSheetId="6" hidden="1">BS!$C$86</definedName>
    <definedName name="QB_ROW_2021" localSheetId="6" hidden="1">BS!$C$4</definedName>
    <definedName name="QB_ROW_2321" localSheetId="6" hidden="1">BS!$C$15</definedName>
    <definedName name="QB_ROW_233240" localSheetId="6" hidden="1">BS!$E$26</definedName>
    <definedName name="QB_ROW_234240" localSheetId="6" hidden="1">BS!$E$27</definedName>
    <definedName name="QB_ROW_235240" localSheetId="6" hidden="1">BS!$E$28</definedName>
    <definedName name="QB_ROW_24220" localSheetId="6" hidden="1">BS!$C$84</definedName>
    <definedName name="QB_ROW_242240" localSheetId="6" hidden="1">BS!$E$29</definedName>
    <definedName name="QB_ROW_244240" localSheetId="6" hidden="1">BS!$E$12</definedName>
    <definedName name="QB_ROW_245240" localSheetId="6" hidden="1">BS!$E$13</definedName>
    <definedName name="QB_ROW_248240" localSheetId="6" hidden="1">BS!$E$11</definedName>
    <definedName name="QB_ROW_249250" localSheetId="6" hidden="1">BS!$F$74</definedName>
    <definedName name="QB_ROW_255250" localSheetId="6" hidden="1">BS!$F$76</definedName>
    <definedName name="QB_ROW_259250" localSheetId="6" hidden="1">BS!$F$77</definedName>
    <definedName name="QB_ROW_26220" localSheetId="6" hidden="1">BS!$C$85</definedName>
    <definedName name="QB_ROW_262240" localSheetId="6" hidden="1">BS!$E$39</definedName>
    <definedName name="QB_ROW_273250" localSheetId="6" hidden="1">BS!$F$72</definedName>
    <definedName name="QB_ROW_276250" localSheetId="6" hidden="1">BS!$F$70</definedName>
    <definedName name="QB_ROW_284240" localSheetId="6" hidden="1">BS!$E$8</definedName>
    <definedName name="QB_ROW_285240" localSheetId="6" hidden="1">BS!$E$7</definedName>
    <definedName name="QB_ROW_286240" localSheetId="6" hidden="1">BS!$E$6</definedName>
    <definedName name="QB_ROW_301" localSheetId="6" hidden="1">BS!$A$53</definedName>
    <definedName name="QB_ROW_3021" localSheetId="6" hidden="1">BS!$C$16</definedName>
    <definedName name="QB_ROW_31240" localSheetId="6" hidden="1">BS!$E$9</definedName>
    <definedName name="QB_ROW_3321" localSheetId="6" hidden="1">BS!$C$20</definedName>
    <definedName name="QB_ROW_33240" localSheetId="6" hidden="1">BS!$E$10</definedName>
    <definedName name="QB_ROW_34240" localSheetId="6" hidden="1">BS!$E$18</definedName>
    <definedName name="QB_ROW_37030" localSheetId="6" hidden="1">BS!$D$38</definedName>
    <definedName name="QB_ROW_37330" localSheetId="6" hidden="1">BS!$D$44</definedName>
    <definedName name="QB_ROW_39020" localSheetId="6" hidden="1">BS!$C$48</definedName>
    <definedName name="QB_ROW_39320" localSheetId="6" hidden="1">BS!$C$51</definedName>
    <definedName name="QB_ROW_4021" localSheetId="6" hidden="1">BS!$C$21</definedName>
    <definedName name="QB_ROW_40240" localSheetId="6" hidden="1">BS!$E$40</definedName>
    <definedName name="QB_ROW_41240" localSheetId="6" hidden="1">BS!$E$41</definedName>
    <definedName name="QB_ROW_42240" localSheetId="6" hidden="1">BS!$E$42</definedName>
    <definedName name="QB_ROW_4230" localSheetId="6" hidden="1">BS!$D$49</definedName>
    <definedName name="QB_ROW_4321" localSheetId="6" hidden="1">BS!$C$45</definedName>
    <definedName name="QB_ROW_43240" localSheetId="6" hidden="1">BS!$E$43</definedName>
    <definedName name="QB_ROW_44040" localSheetId="6" hidden="1">BS!$E$69</definedName>
    <definedName name="QB_ROW_44340" localSheetId="6" hidden="1">BS!$E$79</definedName>
    <definedName name="QB_ROW_46250" localSheetId="6" hidden="1">BS!$F$71</definedName>
    <definedName name="QB_ROW_48250" localSheetId="6" hidden="1">BS!$F$73</definedName>
    <definedName name="QB_ROW_50040" localSheetId="6" hidden="1">BS!$E$61</definedName>
    <definedName name="QB_ROW_5011" localSheetId="6" hidden="1">BS!$B$47</definedName>
    <definedName name="QB_ROW_50340" localSheetId="6" hidden="1">BS!$E$68</definedName>
    <definedName name="QB_ROW_51250" localSheetId="6" hidden="1">BS!$F$62</definedName>
    <definedName name="QB_ROW_52250" localSheetId="6" hidden="1">BS!$F$63</definedName>
    <definedName name="QB_ROW_5230" localSheetId="6" hidden="1">BS!$D$50</definedName>
    <definedName name="QB_ROW_5311" localSheetId="6" hidden="1">BS!$B$52</definedName>
    <definedName name="QB_ROW_53250" localSheetId="6" hidden="1">BS!$F$64</definedName>
    <definedName name="QB_ROW_54250" localSheetId="6" hidden="1">BS!$F$65</definedName>
    <definedName name="QB_ROW_55250" localSheetId="6" hidden="1">BS!$F$66</definedName>
    <definedName name="QB_ROW_56250" localSheetId="6" hidden="1">BS!$F$67</definedName>
    <definedName name="QB_ROW_57250" localSheetId="6" hidden="1">BS!$F$75</definedName>
    <definedName name="QB_ROW_58250" localSheetId="6" hidden="1">BS!$F$78</definedName>
    <definedName name="QB_ROW_7001" localSheetId="6" hidden="1">BS!$A$54</definedName>
    <definedName name="QB_ROW_7301" localSheetId="6" hidden="1">BS!$A$88</definedName>
    <definedName name="QB_ROW_8011" localSheetId="6" hidden="1">BS!$B$55</definedName>
    <definedName name="QB_ROW_8311" localSheetId="6" hidden="1">BS!$B$82</definedName>
    <definedName name="QB_ROW_9021" localSheetId="6" hidden="1">BS!$C$56</definedName>
    <definedName name="QB_ROW_9321" localSheetId="6" hidden="1">BS!$C$81</definedName>
    <definedName name="QBCANSUPPORTUPDATE" localSheetId="6">TRUE</definedName>
    <definedName name="QBCOMPANYFILENAME" localSheetId="6">"\\server2\Quickbooks\Company Files\The Place Master Association Inc.qbw"</definedName>
    <definedName name="QBENDDATE" localSheetId="6">20201130</definedName>
    <definedName name="QBHEADERSONSCREEN" localSheetId="6">FALSE</definedName>
    <definedName name="QBMETADATASIZE" localSheetId="6">5924</definedName>
    <definedName name="QBPRESERVECOLOR" localSheetId="6">TRUE</definedName>
    <definedName name="QBPRESERVEFONT" localSheetId="6">TRUE</definedName>
    <definedName name="QBPRESERVEROWHEIGHT" localSheetId="6">TRUE</definedName>
    <definedName name="QBPRESERVESPACE" localSheetId="6">TRUE</definedName>
    <definedName name="QBREPORTCOLAXIS" localSheetId="6">0</definedName>
    <definedName name="QBREPORTCOMPANYID" localSheetId="6">"b131670ec8ec4f85beee2eb173ff8790"</definedName>
    <definedName name="QBREPORTCOMPARECOL_ANNUALBUDGET" localSheetId="6">FALSE</definedName>
    <definedName name="QBREPORTCOMPARECOL_AVGCOGS" localSheetId="6">FALSE</definedName>
    <definedName name="QBREPORTCOMPARECOL_AVGPRICE" localSheetId="6">FALSE</definedName>
    <definedName name="QBREPORTCOMPARECOL_BUDDIFF" localSheetId="6">FALSE</definedName>
    <definedName name="QBREPORTCOMPARECOL_BUDGET" localSheetId="6">FALSE</definedName>
    <definedName name="QBREPORTCOMPARECOL_BUDPCT" localSheetId="6">FALSE</definedName>
    <definedName name="QBREPORTCOMPARECOL_COGS" localSheetId="6">FALSE</definedName>
    <definedName name="QBREPORTCOMPARECOL_EXCLUDEAMOUNT" localSheetId="6">FALSE</definedName>
    <definedName name="QBREPORTCOMPARECOL_EXCLUDECURPERIOD" localSheetId="6">FALSE</definedName>
    <definedName name="QBREPORTCOMPARECOL_FORECAST" localSheetId="6">FALSE</definedName>
    <definedName name="QBREPORTCOMPARECOL_GROSSMARGIN" localSheetId="6">FALSE</definedName>
    <definedName name="QBREPORTCOMPARECOL_GROSSMARGINPCT" localSheetId="6">FALSE</definedName>
    <definedName name="QBREPORTCOMPARECOL_HOURS" localSheetId="6">FALSE</definedName>
    <definedName name="QBREPORTCOMPARECOL_PCTCOL" localSheetId="6">FALSE</definedName>
    <definedName name="QBREPORTCOMPARECOL_PCTEXPENSE" localSheetId="6">FALSE</definedName>
    <definedName name="QBREPORTCOMPARECOL_PCTINCOME" localSheetId="6">FALSE</definedName>
    <definedName name="QBREPORTCOMPARECOL_PCTOFSALES" localSheetId="6">FALSE</definedName>
    <definedName name="QBREPORTCOMPARECOL_PCTROW" localSheetId="6">FALSE</definedName>
    <definedName name="QBREPORTCOMPARECOL_PPDIFF" localSheetId="6">FALSE</definedName>
    <definedName name="QBREPORTCOMPARECOL_PPPCT" localSheetId="6">FALSE</definedName>
    <definedName name="QBREPORTCOMPARECOL_PREVPERIOD" localSheetId="6">FALSE</definedName>
    <definedName name="QBREPORTCOMPARECOL_PREVYEAR" localSheetId="6">FALSE</definedName>
    <definedName name="QBREPORTCOMPARECOL_PYDIFF" localSheetId="6">FALSE</definedName>
    <definedName name="QBREPORTCOMPARECOL_PYPCT" localSheetId="6">FALSE</definedName>
    <definedName name="QBREPORTCOMPARECOL_QTY" localSheetId="6">FALSE</definedName>
    <definedName name="QBREPORTCOMPARECOL_RATE" localSheetId="6">FALSE</definedName>
    <definedName name="QBREPORTCOMPARECOL_TRIPBILLEDMILES" localSheetId="6">FALSE</definedName>
    <definedName name="QBREPORTCOMPARECOL_TRIPBILLINGAMOUNT" localSheetId="6">FALSE</definedName>
    <definedName name="QBREPORTCOMPARECOL_TRIPMILES" localSheetId="6">FALSE</definedName>
    <definedName name="QBREPORTCOMPARECOL_TRIPNOTBILLABLEMILES" localSheetId="6">FALSE</definedName>
    <definedName name="QBREPORTCOMPARECOL_TRIPTAXDEDUCTIBLEAMOUNT" localSheetId="6">FALSE</definedName>
    <definedName name="QBREPORTCOMPARECOL_TRIPUNBILLEDMILES" localSheetId="6">FALSE</definedName>
    <definedName name="QBREPORTCOMPARECOL_YTD" localSheetId="6">FALSE</definedName>
    <definedName name="QBREPORTCOMPARECOL_YTDBUDGET" localSheetId="6">FALSE</definedName>
    <definedName name="QBREPORTCOMPARECOL_YTDPCT" localSheetId="6">FALSE</definedName>
    <definedName name="QBREPORTROWAXIS" localSheetId="6">9</definedName>
    <definedName name="QBREPORTSUBCOLAXIS" localSheetId="6">0</definedName>
    <definedName name="QBREPORTTYPE" localSheetId="6">5</definedName>
    <definedName name="QBROWHEADERS" localSheetId="6">6</definedName>
    <definedName name="QBSTARTDATE" localSheetId="6">20201130</definedName>
    <definedName name="StmtOps">[4]Sheet1!$A$1:$IV$65536</definedName>
    <definedName name="YTDNI" localSheetId="0">'[1]YTD Budget v Actual'!$1:$1048576</definedName>
    <definedName name="YTDNI">'[1]YTD Budget v Actual'!$1:$1048576</definedName>
  </definedNames>
  <calcPr calcId="179021"/>
</workbook>
</file>

<file path=xl/calcChain.xml><?xml version="1.0" encoding="utf-8"?>
<calcChain xmlns="http://schemas.openxmlformats.org/spreadsheetml/2006/main">
  <c r="P17" i="13" l="1"/>
  <c r="H210" i="13" l="1"/>
  <c r="H209" i="13"/>
  <c r="H208" i="13"/>
  <c r="H207" i="13"/>
  <c r="H206" i="13"/>
  <c r="H205" i="13"/>
  <c r="H204" i="13"/>
  <c r="H203" i="13"/>
  <c r="H202" i="13"/>
  <c r="H201" i="13"/>
  <c r="H200" i="13"/>
  <c r="H199" i="13"/>
  <c r="H198" i="13"/>
  <c r="H197" i="13"/>
  <c r="H196" i="13"/>
  <c r="H195" i="13"/>
  <c r="H194" i="13"/>
  <c r="H193" i="13"/>
  <c r="H192" i="13"/>
  <c r="H191" i="13"/>
  <c r="H190" i="13"/>
  <c r="H189" i="13"/>
  <c r="H188" i="13"/>
  <c r="H187" i="13"/>
  <c r="H186" i="13"/>
  <c r="H185" i="13"/>
  <c r="H184" i="13"/>
  <c r="H183" i="13"/>
  <c r="P35" i="13"/>
  <c r="L35" i="13"/>
  <c r="Q217" i="13"/>
  <c r="P217" i="13"/>
  <c r="Q214" i="13"/>
  <c r="P214" i="13"/>
  <c r="L214" i="13"/>
  <c r="Q213" i="13"/>
  <c r="P213" i="13"/>
  <c r="L213" i="13"/>
  <c r="L212" i="13"/>
  <c r="F212" i="13"/>
  <c r="Q212" i="13" s="1"/>
  <c r="D212" i="13"/>
  <c r="H212" i="13" s="1"/>
  <c r="Q211" i="13"/>
  <c r="P211" i="13"/>
  <c r="L211" i="13"/>
  <c r="Q210" i="13"/>
  <c r="P210" i="13"/>
  <c r="L210" i="13"/>
  <c r="J210" i="13"/>
  <c r="Q209" i="13"/>
  <c r="P209" i="13"/>
  <c r="L209" i="13"/>
  <c r="J209" i="13"/>
  <c r="Q208" i="13"/>
  <c r="P208" i="13"/>
  <c r="L208" i="13"/>
  <c r="J208" i="13"/>
  <c r="Q207" i="13"/>
  <c r="P207" i="13"/>
  <c r="L207" i="13"/>
  <c r="J207" i="13"/>
  <c r="Q206" i="13"/>
  <c r="P206" i="13"/>
  <c r="L206" i="13"/>
  <c r="J206" i="13"/>
  <c r="Q205" i="13"/>
  <c r="P205" i="13"/>
  <c r="L205" i="13"/>
  <c r="J205" i="13"/>
  <c r="Q204" i="13"/>
  <c r="P204" i="13"/>
  <c r="L204" i="13"/>
  <c r="J204" i="13"/>
  <c r="Q203" i="13"/>
  <c r="P203" i="13"/>
  <c r="L203" i="13"/>
  <c r="J203" i="13"/>
  <c r="Q202" i="13"/>
  <c r="P202" i="13"/>
  <c r="L202" i="13"/>
  <c r="J202" i="13"/>
  <c r="Q201" i="13"/>
  <c r="P201" i="13"/>
  <c r="L201" i="13"/>
  <c r="J201" i="13"/>
  <c r="Q200" i="13"/>
  <c r="P200" i="13"/>
  <c r="L200" i="13"/>
  <c r="J200" i="13"/>
  <c r="Q199" i="13"/>
  <c r="P199" i="13"/>
  <c r="L199" i="13"/>
  <c r="J199" i="13"/>
  <c r="Q198" i="13"/>
  <c r="P198" i="13"/>
  <c r="L198" i="13"/>
  <c r="J198" i="13"/>
  <c r="Q197" i="13"/>
  <c r="P197" i="13"/>
  <c r="L197" i="13"/>
  <c r="J197" i="13"/>
  <c r="Q196" i="13"/>
  <c r="P196" i="13"/>
  <c r="L196" i="13"/>
  <c r="J196" i="13"/>
  <c r="Q195" i="13"/>
  <c r="P195" i="13"/>
  <c r="L195" i="13"/>
  <c r="J195" i="13"/>
  <c r="Q194" i="13"/>
  <c r="P194" i="13"/>
  <c r="L194" i="13"/>
  <c r="J194" i="13"/>
  <c r="Q193" i="13"/>
  <c r="P193" i="13"/>
  <c r="L193" i="13"/>
  <c r="J193" i="13"/>
  <c r="Q192" i="13"/>
  <c r="P192" i="13"/>
  <c r="L192" i="13"/>
  <c r="J192" i="13"/>
  <c r="Q191" i="13"/>
  <c r="P191" i="13"/>
  <c r="L191" i="13"/>
  <c r="J191" i="13"/>
  <c r="Q190" i="13"/>
  <c r="P190" i="13"/>
  <c r="L190" i="13"/>
  <c r="J190" i="13"/>
  <c r="Q189" i="13"/>
  <c r="P189" i="13"/>
  <c r="L189" i="13"/>
  <c r="J189" i="13"/>
  <c r="Q188" i="13"/>
  <c r="P188" i="13"/>
  <c r="L188" i="13"/>
  <c r="J188" i="13"/>
  <c r="Q187" i="13"/>
  <c r="P187" i="13"/>
  <c r="L187" i="13"/>
  <c r="J187" i="13"/>
  <c r="Q186" i="13"/>
  <c r="P186" i="13"/>
  <c r="L186" i="13"/>
  <c r="J186" i="13"/>
  <c r="Q185" i="13"/>
  <c r="P185" i="13"/>
  <c r="L185" i="13"/>
  <c r="J185" i="13"/>
  <c r="Q184" i="13"/>
  <c r="P184" i="13"/>
  <c r="L184" i="13"/>
  <c r="J184" i="13"/>
  <c r="Q183" i="13"/>
  <c r="P183" i="13"/>
  <c r="L183" i="13"/>
  <c r="J183" i="13"/>
  <c r="Q182" i="13"/>
  <c r="P182" i="13"/>
  <c r="L182" i="13"/>
  <c r="L181" i="13"/>
  <c r="F181" i="13"/>
  <c r="Q181" i="13" s="1"/>
  <c r="D181" i="13"/>
  <c r="P181" i="13" s="1"/>
  <c r="Q180" i="13"/>
  <c r="P180" i="13"/>
  <c r="L180" i="13"/>
  <c r="J180" i="13"/>
  <c r="H180" i="13"/>
  <c r="Q179" i="13"/>
  <c r="P179" i="13"/>
  <c r="L179" i="13"/>
  <c r="J179" i="13"/>
  <c r="H179" i="13"/>
  <c r="Q178" i="13"/>
  <c r="P178" i="13"/>
  <c r="L178" i="13"/>
  <c r="J178" i="13"/>
  <c r="H178" i="13"/>
  <c r="Q177" i="13"/>
  <c r="P177" i="13"/>
  <c r="L177" i="13"/>
  <c r="J177" i="13"/>
  <c r="H177" i="13"/>
  <c r="Q176" i="13"/>
  <c r="P176" i="13"/>
  <c r="L176" i="13"/>
  <c r="J176" i="13"/>
  <c r="H176" i="13"/>
  <c r="Q175" i="13"/>
  <c r="P175" i="13"/>
  <c r="L175" i="13"/>
  <c r="J175" i="13"/>
  <c r="H175" i="13"/>
  <c r="Q174" i="13"/>
  <c r="P174" i="13"/>
  <c r="L174" i="13"/>
  <c r="J174" i="13"/>
  <c r="H174" i="13"/>
  <c r="Q173" i="13"/>
  <c r="P173" i="13"/>
  <c r="L173" i="13"/>
  <c r="J173" i="13"/>
  <c r="H173" i="13"/>
  <c r="Q172" i="13"/>
  <c r="P172" i="13"/>
  <c r="L172" i="13"/>
  <c r="L171" i="13"/>
  <c r="F171" i="13"/>
  <c r="Q171" i="13" s="1"/>
  <c r="D171" i="13"/>
  <c r="P171" i="13" s="1"/>
  <c r="Q170" i="13"/>
  <c r="P170" i="13"/>
  <c r="L170" i="13"/>
  <c r="J170" i="13"/>
  <c r="H170" i="13"/>
  <c r="Q169" i="13"/>
  <c r="P169" i="13"/>
  <c r="L169" i="13"/>
  <c r="J169" i="13"/>
  <c r="H169" i="13"/>
  <c r="Q168" i="13"/>
  <c r="P168" i="13"/>
  <c r="L168" i="13"/>
  <c r="J168" i="13"/>
  <c r="H168" i="13"/>
  <c r="Q167" i="13"/>
  <c r="P167" i="13"/>
  <c r="L167" i="13"/>
  <c r="J167" i="13"/>
  <c r="H167" i="13"/>
  <c r="Q166" i="13"/>
  <c r="P166" i="13"/>
  <c r="L166" i="13"/>
  <c r="J166" i="13"/>
  <c r="H166" i="13"/>
  <c r="Q165" i="13"/>
  <c r="P165" i="13"/>
  <c r="L165" i="13"/>
  <c r="J165" i="13"/>
  <c r="H165" i="13"/>
  <c r="Q164" i="13"/>
  <c r="P164" i="13"/>
  <c r="L164" i="13"/>
  <c r="J164" i="13"/>
  <c r="H164" i="13"/>
  <c r="Q163" i="13"/>
  <c r="P163" i="13"/>
  <c r="L163" i="13"/>
  <c r="J163" i="13"/>
  <c r="H163" i="13"/>
  <c r="Q162" i="13"/>
  <c r="P162" i="13"/>
  <c r="L162" i="13"/>
  <c r="J162" i="13"/>
  <c r="H162" i="13"/>
  <c r="Q161" i="13"/>
  <c r="P161" i="13"/>
  <c r="L161" i="13"/>
  <c r="J161" i="13"/>
  <c r="H161" i="13"/>
  <c r="Q160" i="13"/>
  <c r="P160" i="13"/>
  <c r="L160" i="13"/>
  <c r="J160" i="13"/>
  <c r="H160" i="13"/>
  <c r="Q159" i="13"/>
  <c r="P159" i="13"/>
  <c r="L159" i="13"/>
  <c r="J159" i="13"/>
  <c r="H159" i="13"/>
  <c r="Q158" i="13"/>
  <c r="P158" i="13"/>
  <c r="L158" i="13"/>
  <c r="J158" i="13"/>
  <c r="H158" i="13"/>
  <c r="Q157" i="13"/>
  <c r="P157" i="13"/>
  <c r="L157" i="13"/>
  <c r="J157" i="13"/>
  <c r="H157" i="13"/>
  <c r="Q156" i="13"/>
  <c r="P156" i="13"/>
  <c r="L156" i="13"/>
  <c r="J156" i="13"/>
  <c r="H156" i="13"/>
  <c r="Q155" i="13"/>
  <c r="P155" i="13"/>
  <c r="L155" i="13"/>
  <c r="J155" i="13"/>
  <c r="H155" i="13"/>
  <c r="Q154" i="13"/>
  <c r="P154" i="13"/>
  <c r="L154" i="13"/>
  <c r="J154" i="13"/>
  <c r="H154" i="13"/>
  <c r="Q153" i="13"/>
  <c r="P153" i="13"/>
  <c r="L153" i="13"/>
  <c r="J153" i="13"/>
  <c r="H153" i="13"/>
  <c r="Q152" i="13"/>
  <c r="P152" i="13"/>
  <c r="L152" i="13"/>
  <c r="J152" i="13"/>
  <c r="H152" i="13"/>
  <c r="Q151" i="13"/>
  <c r="P151" i="13"/>
  <c r="L151" i="13"/>
  <c r="J151" i="13"/>
  <c r="H151" i="13"/>
  <c r="Q150" i="13"/>
  <c r="P150" i="13"/>
  <c r="L150" i="13"/>
  <c r="Q149" i="13"/>
  <c r="P149" i="13"/>
  <c r="L149" i="13"/>
  <c r="L148" i="13"/>
  <c r="F148" i="13"/>
  <c r="J148" i="13" s="1"/>
  <c r="D148" i="13"/>
  <c r="P148" i="13" s="1"/>
  <c r="Q147" i="13"/>
  <c r="P147" i="13"/>
  <c r="L147" i="13"/>
  <c r="Q146" i="13"/>
  <c r="P146" i="13"/>
  <c r="L146" i="13"/>
  <c r="J146" i="13"/>
  <c r="H146" i="13"/>
  <c r="Q145" i="13"/>
  <c r="P145" i="13"/>
  <c r="L145" i="13"/>
  <c r="J145" i="13"/>
  <c r="H145" i="13"/>
  <c r="Q144" i="13"/>
  <c r="P144" i="13"/>
  <c r="L144" i="13"/>
  <c r="J144" i="13"/>
  <c r="H144" i="13"/>
  <c r="Q143" i="13"/>
  <c r="P143" i="13"/>
  <c r="L143" i="13"/>
  <c r="L142" i="13"/>
  <c r="F142" i="13"/>
  <c r="Q142" i="13" s="1"/>
  <c r="D142" i="13"/>
  <c r="P142" i="13" s="1"/>
  <c r="Q141" i="13"/>
  <c r="P141" i="13"/>
  <c r="L141" i="13"/>
  <c r="Q140" i="13"/>
  <c r="P140" i="13"/>
  <c r="L140" i="13"/>
  <c r="J140" i="13"/>
  <c r="H140" i="13"/>
  <c r="Q139" i="13"/>
  <c r="P139" i="13"/>
  <c r="L139" i="13"/>
  <c r="J139" i="13"/>
  <c r="H139" i="13"/>
  <c r="Q138" i="13"/>
  <c r="P138" i="13"/>
  <c r="L138" i="13"/>
  <c r="J138" i="13"/>
  <c r="H138" i="13"/>
  <c r="Q137" i="13"/>
  <c r="P137" i="13"/>
  <c r="L137" i="13"/>
  <c r="J137" i="13"/>
  <c r="H137" i="13"/>
  <c r="Q136" i="13"/>
  <c r="P136" i="13"/>
  <c r="L136" i="13"/>
  <c r="J136" i="13"/>
  <c r="H136" i="13"/>
  <c r="Q135" i="13"/>
  <c r="P135" i="13"/>
  <c r="L135" i="13"/>
  <c r="J135" i="13"/>
  <c r="H135" i="13"/>
  <c r="Q134" i="13"/>
  <c r="P134" i="13"/>
  <c r="L134" i="13"/>
  <c r="J134" i="13"/>
  <c r="H134" i="13"/>
  <c r="Q133" i="13"/>
  <c r="P133" i="13"/>
  <c r="L133" i="13"/>
  <c r="J133" i="13"/>
  <c r="H133" i="13"/>
  <c r="Q132" i="13"/>
  <c r="P132" i="13"/>
  <c r="L132" i="13"/>
  <c r="J132" i="13"/>
  <c r="H132" i="13"/>
  <c r="Q131" i="13"/>
  <c r="P131" i="13"/>
  <c r="L131" i="13"/>
  <c r="J131" i="13"/>
  <c r="H131" i="13"/>
  <c r="Q130" i="13"/>
  <c r="P130" i="13"/>
  <c r="L130" i="13"/>
  <c r="J130" i="13"/>
  <c r="H130" i="13"/>
  <c r="Q129" i="13"/>
  <c r="P129" i="13"/>
  <c r="L129" i="13"/>
  <c r="J129" i="13"/>
  <c r="H129" i="13"/>
  <c r="Q128" i="13"/>
  <c r="P128" i="13"/>
  <c r="L128" i="13"/>
  <c r="J128" i="13"/>
  <c r="H128" i="13"/>
  <c r="Q127" i="13"/>
  <c r="P127" i="13"/>
  <c r="L127" i="13"/>
  <c r="J127" i="13"/>
  <c r="H127" i="13"/>
  <c r="Q126" i="13"/>
  <c r="P126" i="13"/>
  <c r="L126" i="13"/>
  <c r="J126" i="13"/>
  <c r="H126" i="13"/>
  <c r="Q125" i="13"/>
  <c r="P125" i="13"/>
  <c r="L125" i="13"/>
  <c r="J125" i="13"/>
  <c r="H125" i="13"/>
  <c r="Q124" i="13"/>
  <c r="P124" i="13"/>
  <c r="L124" i="13"/>
  <c r="P123" i="13"/>
  <c r="L123" i="13"/>
  <c r="F123" i="13"/>
  <c r="D123" i="13"/>
  <c r="Q122" i="13"/>
  <c r="P122" i="13"/>
  <c r="L122" i="13"/>
  <c r="J122" i="13"/>
  <c r="H122" i="13"/>
  <c r="Q121" i="13"/>
  <c r="P121" i="13"/>
  <c r="L121" i="13"/>
  <c r="J121" i="13"/>
  <c r="H121" i="13"/>
  <c r="Q120" i="13"/>
  <c r="P120" i="13"/>
  <c r="L120" i="13"/>
  <c r="J120" i="13"/>
  <c r="H120" i="13"/>
  <c r="Q119" i="13"/>
  <c r="P119" i="13"/>
  <c r="L119" i="13"/>
  <c r="J119" i="13"/>
  <c r="H119" i="13"/>
  <c r="Q118" i="13"/>
  <c r="P118" i="13"/>
  <c r="L118" i="13"/>
  <c r="J118" i="13"/>
  <c r="H118" i="13"/>
  <c r="Q117" i="13"/>
  <c r="P117" i="13"/>
  <c r="L117" i="13"/>
  <c r="J117" i="13"/>
  <c r="H117" i="13"/>
  <c r="Q116" i="13"/>
  <c r="P116" i="13"/>
  <c r="L116" i="13"/>
  <c r="J116" i="13"/>
  <c r="H116" i="13"/>
  <c r="Q115" i="13"/>
  <c r="P115" i="13"/>
  <c r="L115" i="13"/>
  <c r="J115" i="13"/>
  <c r="H115" i="13"/>
  <c r="Q114" i="13"/>
  <c r="P114" i="13"/>
  <c r="L114" i="13"/>
  <c r="J114" i="13"/>
  <c r="H114" i="13"/>
  <c r="Q113" i="13"/>
  <c r="P113" i="13"/>
  <c r="L113" i="13"/>
  <c r="J113" i="13"/>
  <c r="H113" i="13"/>
  <c r="Q112" i="13"/>
  <c r="P112" i="13"/>
  <c r="L112" i="13"/>
  <c r="J112" i="13"/>
  <c r="H112" i="13"/>
  <c r="Q111" i="13"/>
  <c r="P111" i="13"/>
  <c r="L111" i="13"/>
  <c r="J111" i="13"/>
  <c r="H111" i="13"/>
  <c r="Q110" i="13"/>
  <c r="P110" i="13"/>
  <c r="L110" i="13"/>
  <c r="J110" i="13"/>
  <c r="H110" i="13"/>
  <c r="Q109" i="13"/>
  <c r="P109" i="13"/>
  <c r="L109" i="13"/>
  <c r="J109" i="13"/>
  <c r="H109" i="13"/>
  <c r="Q108" i="13"/>
  <c r="P108" i="13"/>
  <c r="L108" i="13"/>
  <c r="J108" i="13"/>
  <c r="H108" i="13"/>
  <c r="Q107" i="13"/>
  <c r="P107" i="13"/>
  <c r="L107" i="13"/>
  <c r="J107" i="13"/>
  <c r="H107" i="13"/>
  <c r="Q106" i="13"/>
  <c r="P106" i="13"/>
  <c r="L106" i="13"/>
  <c r="J106" i="13"/>
  <c r="H106" i="13"/>
  <c r="Q105" i="13"/>
  <c r="P105" i="13"/>
  <c r="L105" i="13"/>
  <c r="J105" i="13"/>
  <c r="H105" i="13"/>
  <c r="Q104" i="13"/>
  <c r="P104" i="13"/>
  <c r="L104" i="13"/>
  <c r="J104" i="13"/>
  <c r="H104" i="13"/>
  <c r="Q103" i="13"/>
  <c r="P103" i="13"/>
  <c r="L103" i="13"/>
  <c r="L102" i="13"/>
  <c r="F102" i="13"/>
  <c r="Q102" i="13" s="1"/>
  <c r="D102" i="13"/>
  <c r="Q101" i="13"/>
  <c r="P101" i="13"/>
  <c r="L101" i="13"/>
  <c r="Q100" i="13"/>
  <c r="P100" i="13"/>
  <c r="L100" i="13"/>
  <c r="J100" i="13"/>
  <c r="H100" i="13"/>
  <c r="Q99" i="13"/>
  <c r="P99" i="13"/>
  <c r="L99" i="13"/>
  <c r="J99" i="13"/>
  <c r="H99" i="13"/>
  <c r="Q98" i="13"/>
  <c r="P98" i="13"/>
  <c r="L98" i="13"/>
  <c r="J98" i="13"/>
  <c r="H98" i="13"/>
  <c r="Q97" i="13"/>
  <c r="P97" i="13"/>
  <c r="L97" i="13"/>
  <c r="J97" i="13"/>
  <c r="H97" i="13"/>
  <c r="Q96" i="13"/>
  <c r="P96" i="13"/>
  <c r="L96" i="13"/>
  <c r="J96" i="13"/>
  <c r="H96" i="13"/>
  <c r="Q95" i="13"/>
  <c r="P95" i="13"/>
  <c r="L95" i="13"/>
  <c r="J95" i="13"/>
  <c r="H95" i="13"/>
  <c r="Q94" i="13"/>
  <c r="P94" i="13"/>
  <c r="L94" i="13"/>
  <c r="J94" i="13"/>
  <c r="H94" i="13"/>
  <c r="Q93" i="13"/>
  <c r="P93" i="13"/>
  <c r="L93" i="13"/>
  <c r="J93" i="13"/>
  <c r="H93" i="13"/>
  <c r="Q92" i="13"/>
  <c r="P92" i="13"/>
  <c r="L92" i="13"/>
  <c r="J92" i="13"/>
  <c r="H92" i="13"/>
  <c r="Q91" i="13"/>
  <c r="P91" i="13"/>
  <c r="L91" i="13"/>
  <c r="J91" i="13"/>
  <c r="H91" i="13"/>
  <c r="Q90" i="13"/>
  <c r="P90" i="13"/>
  <c r="L90" i="13"/>
  <c r="J90" i="13"/>
  <c r="H90" i="13"/>
  <c r="Q89" i="13"/>
  <c r="P89" i="13"/>
  <c r="L89" i="13"/>
  <c r="J89" i="13"/>
  <c r="H89" i="13"/>
  <c r="Q88" i="13"/>
  <c r="P88" i="13"/>
  <c r="L88" i="13"/>
  <c r="J88" i="13"/>
  <c r="H88" i="13"/>
  <c r="Q87" i="13"/>
  <c r="P87" i="13"/>
  <c r="L87" i="13"/>
  <c r="J87" i="13"/>
  <c r="H87" i="13"/>
  <c r="Q86" i="13"/>
  <c r="P86" i="13"/>
  <c r="L86" i="13"/>
  <c r="J86" i="13"/>
  <c r="H86" i="13"/>
  <c r="Q85" i="13"/>
  <c r="P85" i="13"/>
  <c r="L85" i="13"/>
  <c r="J85" i="13"/>
  <c r="H85" i="13"/>
  <c r="Q84" i="13"/>
  <c r="P84" i="13"/>
  <c r="L84" i="13"/>
  <c r="J84" i="13"/>
  <c r="H84" i="13"/>
  <c r="Q83" i="13"/>
  <c r="P83" i="13"/>
  <c r="L83" i="13"/>
  <c r="Q82" i="13"/>
  <c r="P82" i="13"/>
  <c r="L82" i="13"/>
  <c r="L81" i="13"/>
  <c r="L80" i="13"/>
  <c r="L79" i="13"/>
  <c r="F79" i="13"/>
  <c r="Q79" i="13" s="1"/>
  <c r="D79" i="13"/>
  <c r="P79" i="13" s="1"/>
  <c r="Q78" i="13"/>
  <c r="P78" i="13"/>
  <c r="L78" i="13"/>
  <c r="J78" i="13"/>
  <c r="H78" i="13"/>
  <c r="Q77" i="13"/>
  <c r="P77" i="13"/>
  <c r="L77" i="13"/>
  <c r="J77" i="13"/>
  <c r="H77" i="13"/>
  <c r="Q76" i="13"/>
  <c r="P76" i="13"/>
  <c r="L76" i="13"/>
  <c r="J76" i="13"/>
  <c r="H76" i="13"/>
  <c r="Q75" i="13"/>
  <c r="P75" i="13"/>
  <c r="L75" i="13"/>
  <c r="J75" i="13"/>
  <c r="H75" i="13"/>
  <c r="Q74" i="13"/>
  <c r="P74" i="13"/>
  <c r="L74" i="13"/>
  <c r="J74" i="13"/>
  <c r="H74" i="13"/>
  <c r="Q73" i="13"/>
  <c r="P73" i="13"/>
  <c r="L73" i="13"/>
  <c r="J73" i="13"/>
  <c r="H73" i="13"/>
  <c r="Q72" i="13"/>
  <c r="P72" i="13"/>
  <c r="L72" i="13"/>
  <c r="J72" i="13"/>
  <c r="H72" i="13"/>
  <c r="Q71" i="13"/>
  <c r="P71" i="13"/>
  <c r="L71" i="13"/>
  <c r="J71" i="13"/>
  <c r="H71" i="13"/>
  <c r="Q70" i="13"/>
  <c r="P70" i="13"/>
  <c r="L70" i="13"/>
  <c r="L69" i="13"/>
  <c r="F69" i="13"/>
  <c r="Q69" i="13" s="1"/>
  <c r="D69" i="13"/>
  <c r="P69" i="13" s="1"/>
  <c r="Q68" i="13"/>
  <c r="P68" i="13"/>
  <c r="L68" i="13"/>
  <c r="J68" i="13"/>
  <c r="H68" i="13"/>
  <c r="Q67" i="13"/>
  <c r="P67" i="13"/>
  <c r="L67" i="13"/>
  <c r="J67" i="13"/>
  <c r="H67" i="13"/>
  <c r="Q66" i="13"/>
  <c r="P66" i="13"/>
  <c r="L66" i="13"/>
  <c r="J66" i="13"/>
  <c r="H66" i="13"/>
  <c r="Q65" i="13"/>
  <c r="P65" i="13"/>
  <c r="L65" i="13"/>
  <c r="L64" i="13"/>
  <c r="F64" i="13"/>
  <c r="D64" i="13"/>
  <c r="Q63" i="13"/>
  <c r="P63" i="13"/>
  <c r="L63" i="13"/>
  <c r="J63" i="13"/>
  <c r="H63" i="13"/>
  <c r="Q62" i="13"/>
  <c r="P62" i="13"/>
  <c r="L62" i="13"/>
  <c r="J62" i="13"/>
  <c r="H62" i="13"/>
  <c r="Q61" i="13"/>
  <c r="P61" i="13"/>
  <c r="L61" i="13"/>
  <c r="J61" i="13"/>
  <c r="H61" i="13"/>
  <c r="Q60" i="13"/>
  <c r="P60" i="13"/>
  <c r="L60" i="13"/>
  <c r="J60" i="13"/>
  <c r="H60" i="13"/>
  <c r="Q59" i="13"/>
  <c r="P59" i="13"/>
  <c r="L59" i="13"/>
  <c r="J59" i="13"/>
  <c r="H59" i="13"/>
  <c r="Q58" i="13"/>
  <c r="P58" i="13"/>
  <c r="L58" i="13"/>
  <c r="J58" i="13"/>
  <c r="H58" i="13"/>
  <c r="Q57" i="13"/>
  <c r="P57" i="13"/>
  <c r="L57" i="13"/>
  <c r="J57" i="13"/>
  <c r="H57" i="13"/>
  <c r="Q56" i="13"/>
  <c r="P56" i="13"/>
  <c r="L56" i="13"/>
  <c r="J56" i="13"/>
  <c r="H56" i="13"/>
  <c r="Q55" i="13"/>
  <c r="P55" i="13"/>
  <c r="L55" i="13"/>
  <c r="J55" i="13"/>
  <c r="H55" i="13"/>
  <c r="Q54" i="13"/>
  <c r="P54" i="13"/>
  <c r="L54" i="13"/>
  <c r="Q53" i="13"/>
  <c r="P53" i="13"/>
  <c r="L53" i="13"/>
  <c r="Q52" i="13"/>
  <c r="P52" i="13"/>
  <c r="L52" i="13"/>
  <c r="L51" i="13"/>
  <c r="L50" i="13"/>
  <c r="F50" i="13"/>
  <c r="Q50" i="13" s="1"/>
  <c r="D50" i="13"/>
  <c r="P50" i="13" s="1"/>
  <c r="Q49" i="13"/>
  <c r="P49" i="13"/>
  <c r="L49" i="13"/>
  <c r="J49" i="13"/>
  <c r="H49" i="13"/>
  <c r="Q48" i="13"/>
  <c r="P48" i="13"/>
  <c r="L48" i="13"/>
  <c r="J48" i="13"/>
  <c r="H48" i="13"/>
  <c r="Q47" i="13"/>
  <c r="P47" i="13"/>
  <c r="L47" i="13"/>
  <c r="J47" i="13"/>
  <c r="H47" i="13"/>
  <c r="Q46" i="13"/>
  <c r="P46" i="13"/>
  <c r="L46" i="13"/>
  <c r="J46" i="13"/>
  <c r="H46" i="13"/>
  <c r="Q45" i="13"/>
  <c r="P45" i="13"/>
  <c r="L45" i="13"/>
  <c r="J45" i="13"/>
  <c r="H45" i="13"/>
  <c r="Q44" i="13"/>
  <c r="P44" i="13"/>
  <c r="L44" i="13"/>
  <c r="J44" i="13"/>
  <c r="H44" i="13"/>
  <c r="Q43" i="13"/>
  <c r="P43" i="13"/>
  <c r="L43" i="13"/>
  <c r="J43" i="13"/>
  <c r="H43" i="13"/>
  <c r="Q42" i="13"/>
  <c r="P42" i="13"/>
  <c r="L42" i="13"/>
  <c r="L41" i="13"/>
  <c r="F41" i="13"/>
  <c r="Q41" i="13" s="1"/>
  <c r="D41" i="13"/>
  <c r="P41" i="13" s="1"/>
  <c r="Q40" i="13"/>
  <c r="P40" i="13"/>
  <c r="L40" i="13"/>
  <c r="J40" i="13"/>
  <c r="H40" i="13"/>
  <c r="Q39" i="13"/>
  <c r="P39" i="13"/>
  <c r="L39" i="13"/>
  <c r="J39" i="13"/>
  <c r="H39" i="13"/>
  <c r="Q38" i="13"/>
  <c r="P38" i="13"/>
  <c r="L38" i="13"/>
  <c r="J38" i="13"/>
  <c r="H38" i="13"/>
  <c r="Q37" i="13"/>
  <c r="P37" i="13"/>
  <c r="L37" i="13"/>
  <c r="J37" i="13"/>
  <c r="H37" i="13"/>
  <c r="Q36" i="13"/>
  <c r="P36" i="13"/>
  <c r="L36" i="13"/>
  <c r="J36" i="13"/>
  <c r="H36" i="13"/>
  <c r="Q35" i="13"/>
  <c r="J35" i="13"/>
  <c r="H35" i="13"/>
  <c r="Q34" i="13"/>
  <c r="P34" i="13"/>
  <c r="L34" i="13"/>
  <c r="L33" i="13"/>
  <c r="F33" i="13"/>
  <c r="Q33" i="13" s="1"/>
  <c r="D33" i="13"/>
  <c r="P33" i="13" s="1"/>
  <c r="Q32" i="13"/>
  <c r="P32" i="13"/>
  <c r="L32" i="13"/>
  <c r="J32" i="13"/>
  <c r="H32" i="13"/>
  <c r="Q31" i="13"/>
  <c r="P31" i="13"/>
  <c r="L31" i="13"/>
  <c r="J31" i="13"/>
  <c r="H31" i="13"/>
  <c r="Q30" i="13"/>
  <c r="P30" i="13"/>
  <c r="L30" i="13"/>
  <c r="J30" i="13"/>
  <c r="H30" i="13"/>
  <c r="Q29" i="13"/>
  <c r="P29" i="13"/>
  <c r="L29" i="13"/>
  <c r="J29" i="13"/>
  <c r="H29" i="13"/>
  <c r="Q28" i="13"/>
  <c r="P28" i="13"/>
  <c r="L28" i="13"/>
  <c r="J28" i="13"/>
  <c r="H28" i="13"/>
  <c r="Q27" i="13"/>
  <c r="P27" i="13"/>
  <c r="L27" i="13"/>
  <c r="J27" i="13"/>
  <c r="H27" i="13"/>
  <c r="Q26" i="13"/>
  <c r="P26" i="13"/>
  <c r="L26" i="13"/>
  <c r="J26" i="13"/>
  <c r="H26" i="13"/>
  <c r="Q25" i="13"/>
  <c r="P25" i="13"/>
  <c r="L25" i="13"/>
  <c r="J25" i="13"/>
  <c r="H25" i="13"/>
  <c r="Q24" i="13"/>
  <c r="P24" i="13"/>
  <c r="L24" i="13"/>
  <c r="L23" i="13"/>
  <c r="F23" i="13"/>
  <c r="D23" i="13"/>
  <c r="Q22" i="13"/>
  <c r="P22" i="13"/>
  <c r="L22" i="13"/>
  <c r="J22" i="13"/>
  <c r="H22" i="13"/>
  <c r="Q21" i="13"/>
  <c r="P21" i="13"/>
  <c r="L21" i="13"/>
  <c r="J21" i="13"/>
  <c r="H21" i="13"/>
  <c r="Q20" i="13"/>
  <c r="P20" i="13"/>
  <c r="L20" i="13"/>
  <c r="J20" i="13"/>
  <c r="H20" i="13"/>
  <c r="Q19" i="13"/>
  <c r="P19" i="13"/>
  <c r="L19" i="13"/>
  <c r="J19" i="13"/>
  <c r="H19" i="13"/>
  <c r="Q18" i="13"/>
  <c r="P18" i="13"/>
  <c r="C26" i="2" s="1"/>
  <c r="L18" i="13"/>
  <c r="J18" i="13"/>
  <c r="H18" i="13"/>
  <c r="Q17" i="13"/>
  <c r="L17" i="13"/>
  <c r="J17" i="13"/>
  <c r="H17" i="13"/>
  <c r="Q16" i="13"/>
  <c r="P16" i="13"/>
  <c r="L16" i="13"/>
  <c r="J16" i="13"/>
  <c r="H16" i="13"/>
  <c r="Q15" i="13"/>
  <c r="P15" i="13"/>
  <c r="L15" i="13"/>
  <c r="J15" i="13"/>
  <c r="H15" i="13"/>
  <c r="Q14" i="13"/>
  <c r="P14" i="13"/>
  <c r="L14" i="13"/>
  <c r="J14" i="13"/>
  <c r="H14" i="13"/>
  <c r="Q13" i="13"/>
  <c r="P13" i="13"/>
  <c r="L13" i="13"/>
  <c r="J13" i="13"/>
  <c r="H13" i="13"/>
  <c r="Q12" i="13"/>
  <c r="P12" i="13"/>
  <c r="L12" i="13"/>
  <c r="J12" i="13"/>
  <c r="H12" i="13"/>
  <c r="Q11" i="13"/>
  <c r="P11" i="13"/>
  <c r="L11" i="13"/>
  <c r="J11" i="13"/>
  <c r="H11" i="13"/>
  <c r="Q10" i="13"/>
  <c r="P10" i="13"/>
  <c r="L10" i="13"/>
  <c r="Q9" i="13"/>
  <c r="P9" i="13"/>
  <c r="L9" i="13"/>
  <c r="Q8" i="13"/>
  <c r="P8" i="13"/>
  <c r="L8" i="13"/>
  <c r="Q7" i="13"/>
  <c r="P7" i="13"/>
  <c r="L7" i="13"/>
  <c r="Q6" i="13"/>
  <c r="P6" i="13"/>
  <c r="L6" i="13"/>
  <c r="Q5" i="13"/>
  <c r="P5" i="13"/>
  <c r="L5" i="13"/>
  <c r="P2" i="13"/>
  <c r="Q218" i="8"/>
  <c r="P218" i="8"/>
  <c r="Q215" i="8"/>
  <c r="P215" i="8"/>
  <c r="L215" i="8"/>
  <c r="Q214" i="8"/>
  <c r="P214" i="8"/>
  <c r="L214" i="8"/>
  <c r="L213" i="8"/>
  <c r="F213" i="8"/>
  <c r="Q213" i="8" s="1"/>
  <c r="D213" i="8"/>
  <c r="P213" i="8" s="1"/>
  <c r="Q212" i="8"/>
  <c r="P212" i="8"/>
  <c r="L212" i="8"/>
  <c r="Q211" i="8"/>
  <c r="P211" i="8"/>
  <c r="L211" i="8"/>
  <c r="J211" i="8"/>
  <c r="H211" i="8"/>
  <c r="Q210" i="8"/>
  <c r="P210" i="8"/>
  <c r="L210" i="8"/>
  <c r="J210" i="8"/>
  <c r="H210" i="8"/>
  <c r="Q209" i="8"/>
  <c r="P209" i="8"/>
  <c r="L209" i="8"/>
  <c r="J209" i="8"/>
  <c r="H209" i="8"/>
  <c r="Q208" i="8"/>
  <c r="P208" i="8"/>
  <c r="L208" i="8"/>
  <c r="J208" i="8"/>
  <c r="H208" i="8"/>
  <c r="Q207" i="8"/>
  <c r="P207" i="8"/>
  <c r="L207" i="8"/>
  <c r="J207" i="8"/>
  <c r="H207" i="8"/>
  <c r="Q206" i="8"/>
  <c r="P206" i="8"/>
  <c r="L206" i="8"/>
  <c r="J206" i="8"/>
  <c r="H206" i="8"/>
  <c r="Q205" i="8"/>
  <c r="P205" i="8"/>
  <c r="L205" i="8"/>
  <c r="J205" i="8"/>
  <c r="H205" i="8"/>
  <c r="Q204" i="8"/>
  <c r="P204" i="8"/>
  <c r="L204" i="8"/>
  <c r="J204" i="8"/>
  <c r="H204" i="8"/>
  <c r="Q203" i="8"/>
  <c r="P203" i="8"/>
  <c r="L203" i="8"/>
  <c r="J203" i="8"/>
  <c r="H203" i="8"/>
  <c r="Q202" i="8"/>
  <c r="P202" i="8"/>
  <c r="L202" i="8"/>
  <c r="J202" i="8"/>
  <c r="H202" i="8"/>
  <c r="Q201" i="8"/>
  <c r="P201" i="8"/>
  <c r="L201" i="8"/>
  <c r="J201" i="8"/>
  <c r="H201" i="8"/>
  <c r="Q200" i="8"/>
  <c r="P200" i="8"/>
  <c r="L200" i="8"/>
  <c r="J200" i="8"/>
  <c r="H200" i="8"/>
  <c r="Q199" i="8"/>
  <c r="P199" i="8"/>
  <c r="L199" i="8"/>
  <c r="J199" i="8"/>
  <c r="H199" i="8"/>
  <c r="Q198" i="8"/>
  <c r="P198" i="8"/>
  <c r="L198" i="8"/>
  <c r="J198" i="8"/>
  <c r="H198" i="8"/>
  <c r="Q197" i="8"/>
  <c r="P197" i="8"/>
  <c r="L197" i="8"/>
  <c r="J197" i="8"/>
  <c r="H197" i="8"/>
  <c r="Q196" i="8"/>
  <c r="P196" i="8"/>
  <c r="L196" i="8"/>
  <c r="J196" i="8"/>
  <c r="H196" i="8"/>
  <c r="Q195" i="8"/>
  <c r="P195" i="8"/>
  <c r="L195" i="8"/>
  <c r="J195" i="8"/>
  <c r="H195" i="8"/>
  <c r="Q194" i="8"/>
  <c r="P194" i="8"/>
  <c r="L194" i="8"/>
  <c r="J194" i="8"/>
  <c r="H194" i="8"/>
  <c r="Q193" i="8"/>
  <c r="P193" i="8"/>
  <c r="L193" i="8"/>
  <c r="J193" i="8"/>
  <c r="H193" i="8"/>
  <c r="Q192" i="8"/>
  <c r="P192" i="8"/>
  <c r="L192" i="8"/>
  <c r="J192" i="8"/>
  <c r="H192" i="8"/>
  <c r="Q191" i="8"/>
  <c r="P191" i="8"/>
  <c r="L191" i="8"/>
  <c r="J191" i="8"/>
  <c r="H191" i="8"/>
  <c r="Q190" i="8"/>
  <c r="P190" i="8"/>
  <c r="L190" i="8"/>
  <c r="J190" i="8"/>
  <c r="H190" i="8"/>
  <c r="Q189" i="8"/>
  <c r="P189" i="8"/>
  <c r="L189" i="8"/>
  <c r="J189" i="8"/>
  <c r="H189" i="8"/>
  <c r="Q188" i="8"/>
  <c r="P188" i="8"/>
  <c r="L188" i="8"/>
  <c r="J188" i="8"/>
  <c r="H188" i="8"/>
  <c r="Q187" i="8"/>
  <c r="P187" i="8"/>
  <c r="L187" i="8"/>
  <c r="J187" i="8"/>
  <c r="H187" i="8"/>
  <c r="Q186" i="8"/>
  <c r="P186" i="8"/>
  <c r="L186" i="8"/>
  <c r="J186" i="8"/>
  <c r="H186" i="8"/>
  <c r="Q185" i="8"/>
  <c r="P185" i="8"/>
  <c r="L185" i="8"/>
  <c r="J185" i="8"/>
  <c r="H185" i="8"/>
  <c r="Q184" i="8"/>
  <c r="P184" i="8"/>
  <c r="L184" i="8"/>
  <c r="J184" i="8"/>
  <c r="H184" i="8"/>
  <c r="Q183" i="8"/>
  <c r="P183" i="8"/>
  <c r="L183" i="8"/>
  <c r="Q182" i="8"/>
  <c r="P182" i="8"/>
  <c r="L182" i="8"/>
  <c r="F182" i="8"/>
  <c r="J182" i="8" s="1"/>
  <c r="D182" i="8"/>
  <c r="H182" i="8" s="1"/>
  <c r="Q181" i="8"/>
  <c r="P181" i="8"/>
  <c r="L181" i="8"/>
  <c r="Q180" i="8"/>
  <c r="P180" i="8"/>
  <c r="L180" i="8"/>
  <c r="J180" i="8"/>
  <c r="H180" i="8"/>
  <c r="Q179" i="8"/>
  <c r="P179" i="8"/>
  <c r="L179" i="8"/>
  <c r="J179" i="8"/>
  <c r="H179" i="8"/>
  <c r="Q178" i="8"/>
  <c r="P178" i="8"/>
  <c r="L178" i="8"/>
  <c r="J178" i="8"/>
  <c r="H178" i="8"/>
  <c r="Q177" i="8"/>
  <c r="P177" i="8"/>
  <c r="L177" i="8"/>
  <c r="J177" i="8"/>
  <c r="H177" i="8"/>
  <c r="Q176" i="8"/>
  <c r="P176" i="8"/>
  <c r="L176" i="8"/>
  <c r="J176" i="8"/>
  <c r="H176" i="8"/>
  <c r="Q175" i="8"/>
  <c r="P175" i="8"/>
  <c r="L175" i="8"/>
  <c r="J175" i="8"/>
  <c r="H175" i="8"/>
  <c r="Q174" i="8"/>
  <c r="P174" i="8"/>
  <c r="L174" i="8"/>
  <c r="J174" i="8"/>
  <c r="H174" i="8"/>
  <c r="Q173" i="8"/>
  <c r="P173" i="8"/>
  <c r="L173" i="8"/>
  <c r="J173" i="8"/>
  <c r="H173" i="8"/>
  <c r="Q172" i="8"/>
  <c r="P172" i="8"/>
  <c r="L172" i="8"/>
  <c r="L171" i="8"/>
  <c r="J171" i="8"/>
  <c r="H171" i="8"/>
  <c r="F171" i="8"/>
  <c r="Q171" i="8" s="1"/>
  <c r="D171" i="8"/>
  <c r="P171" i="8" s="1"/>
  <c r="Q170" i="8"/>
  <c r="P170" i="8"/>
  <c r="L170" i="8"/>
  <c r="Q169" i="8"/>
  <c r="P169" i="8"/>
  <c r="L169" i="8"/>
  <c r="Q168" i="8"/>
  <c r="P168" i="8"/>
  <c r="L168" i="8"/>
  <c r="J168" i="8"/>
  <c r="H168" i="8"/>
  <c r="Q167" i="8"/>
  <c r="P167" i="8"/>
  <c r="L167" i="8"/>
  <c r="J167" i="8"/>
  <c r="H167" i="8"/>
  <c r="Q166" i="8"/>
  <c r="P166" i="8"/>
  <c r="L166" i="8"/>
  <c r="J166" i="8"/>
  <c r="H166" i="8"/>
  <c r="Q165" i="8"/>
  <c r="P165" i="8"/>
  <c r="L165" i="8"/>
  <c r="J165" i="8"/>
  <c r="H165" i="8"/>
  <c r="Q164" i="8"/>
  <c r="P164" i="8"/>
  <c r="L164" i="8"/>
  <c r="J164" i="8"/>
  <c r="H164" i="8"/>
  <c r="Q163" i="8"/>
  <c r="P163" i="8"/>
  <c r="L163" i="8"/>
  <c r="Q162" i="8"/>
  <c r="P162" i="8"/>
  <c r="L162" i="8"/>
  <c r="Q161" i="8"/>
  <c r="P161" i="8"/>
  <c r="L161" i="8"/>
  <c r="Q160" i="8"/>
  <c r="P160" i="8"/>
  <c r="L160" i="8"/>
  <c r="J160" i="8"/>
  <c r="H160" i="8"/>
  <c r="Q159" i="8"/>
  <c r="P159" i="8"/>
  <c r="L159" i="8"/>
  <c r="J159" i="8"/>
  <c r="H159" i="8"/>
  <c r="Q158" i="8"/>
  <c r="P158" i="8"/>
  <c r="L158" i="8"/>
  <c r="J158" i="8"/>
  <c r="H158" i="8"/>
  <c r="Q157" i="8"/>
  <c r="P157" i="8"/>
  <c r="L157" i="8"/>
  <c r="J157" i="8"/>
  <c r="H157" i="8"/>
  <c r="Q156" i="8"/>
  <c r="P156" i="8"/>
  <c r="L156" i="8"/>
  <c r="J156" i="8"/>
  <c r="H156" i="8"/>
  <c r="Q155" i="8"/>
  <c r="P155" i="8"/>
  <c r="L155" i="8"/>
  <c r="J155" i="8"/>
  <c r="H155" i="8"/>
  <c r="Q154" i="8"/>
  <c r="P154" i="8"/>
  <c r="L154" i="8"/>
  <c r="J154" i="8"/>
  <c r="H154" i="8"/>
  <c r="Q153" i="8"/>
  <c r="P153" i="8"/>
  <c r="L153" i="8"/>
  <c r="J153" i="8"/>
  <c r="H153" i="8"/>
  <c r="Q152" i="8"/>
  <c r="P152" i="8"/>
  <c r="L152" i="8"/>
  <c r="Q151" i="8"/>
  <c r="P151" i="8"/>
  <c r="L151" i="8"/>
  <c r="J151" i="8"/>
  <c r="H151" i="8"/>
  <c r="Q150" i="8"/>
  <c r="P150" i="8"/>
  <c r="L150" i="8"/>
  <c r="J150" i="8"/>
  <c r="H150" i="8"/>
  <c r="Q149" i="8"/>
  <c r="P149" i="8"/>
  <c r="L149" i="8"/>
  <c r="Q148" i="8"/>
  <c r="L148" i="8"/>
  <c r="J148" i="8"/>
  <c r="F148" i="8"/>
  <c r="D148" i="8"/>
  <c r="H148" i="8" s="1"/>
  <c r="Q147" i="8"/>
  <c r="P147" i="8"/>
  <c r="L147" i="8"/>
  <c r="Q146" i="8"/>
  <c r="P146" i="8"/>
  <c r="L146" i="8"/>
  <c r="J146" i="8"/>
  <c r="H146" i="8"/>
  <c r="Q145" i="8"/>
  <c r="P145" i="8"/>
  <c r="L145" i="8"/>
  <c r="J145" i="8"/>
  <c r="H145" i="8"/>
  <c r="Q144" i="8"/>
  <c r="P144" i="8"/>
  <c r="L144" i="8"/>
  <c r="J144" i="8"/>
  <c r="H144" i="8"/>
  <c r="Q143" i="8"/>
  <c r="P143" i="8"/>
  <c r="L143" i="8"/>
  <c r="L142" i="8"/>
  <c r="F142" i="8"/>
  <c r="Q142" i="8" s="1"/>
  <c r="D142" i="8"/>
  <c r="P142" i="8" s="1"/>
  <c r="Q141" i="8"/>
  <c r="P141" i="8"/>
  <c r="L141" i="8"/>
  <c r="Q140" i="8"/>
  <c r="P140" i="8"/>
  <c r="L140" i="8"/>
  <c r="J140" i="8"/>
  <c r="H140" i="8"/>
  <c r="Q139" i="8"/>
  <c r="P139" i="8"/>
  <c r="L139" i="8"/>
  <c r="J139" i="8"/>
  <c r="H139" i="8"/>
  <c r="Q138" i="8"/>
  <c r="P138" i="8"/>
  <c r="L138" i="8"/>
  <c r="J138" i="8"/>
  <c r="H138" i="8"/>
  <c r="Q137" i="8"/>
  <c r="P137" i="8"/>
  <c r="L137" i="8"/>
  <c r="J137" i="8"/>
  <c r="H137" i="8"/>
  <c r="Q136" i="8"/>
  <c r="P136" i="8"/>
  <c r="L136" i="8"/>
  <c r="J136" i="8"/>
  <c r="H136" i="8"/>
  <c r="Q135" i="8"/>
  <c r="P135" i="8"/>
  <c r="L135" i="8"/>
  <c r="J135" i="8"/>
  <c r="H135" i="8"/>
  <c r="Q134" i="8"/>
  <c r="P134" i="8"/>
  <c r="L134" i="8"/>
  <c r="J134" i="8"/>
  <c r="H134" i="8"/>
  <c r="Q133" i="8"/>
  <c r="P133" i="8"/>
  <c r="L133" i="8"/>
  <c r="J133" i="8"/>
  <c r="H133" i="8"/>
  <c r="Q132" i="8"/>
  <c r="P132" i="8"/>
  <c r="L132" i="8"/>
  <c r="J132" i="8"/>
  <c r="H132" i="8"/>
  <c r="Q131" i="8"/>
  <c r="P131" i="8"/>
  <c r="L131" i="8"/>
  <c r="J131" i="8"/>
  <c r="H131" i="8"/>
  <c r="Q130" i="8"/>
  <c r="P130" i="8"/>
  <c r="L130" i="8"/>
  <c r="J130" i="8"/>
  <c r="H130" i="8"/>
  <c r="Q129" i="8"/>
  <c r="P129" i="8"/>
  <c r="L129" i="8"/>
  <c r="J129" i="8"/>
  <c r="H129" i="8"/>
  <c r="Q128" i="8"/>
  <c r="P128" i="8"/>
  <c r="L128" i="8"/>
  <c r="J128" i="8"/>
  <c r="H128" i="8"/>
  <c r="Q127" i="8"/>
  <c r="P127" i="8"/>
  <c r="L127" i="8"/>
  <c r="J127" i="8"/>
  <c r="H127" i="8"/>
  <c r="Q126" i="8"/>
  <c r="P126" i="8"/>
  <c r="L126" i="8"/>
  <c r="J126" i="8"/>
  <c r="H126" i="8"/>
  <c r="Q125" i="8"/>
  <c r="P125" i="8"/>
  <c r="L125" i="8"/>
  <c r="J125" i="8"/>
  <c r="H125" i="8"/>
  <c r="Q124" i="8"/>
  <c r="P124" i="8"/>
  <c r="L124" i="8"/>
  <c r="L123" i="8"/>
  <c r="F123" i="8"/>
  <c r="Q123" i="8" s="1"/>
  <c r="D123" i="8"/>
  <c r="P123" i="8" s="1"/>
  <c r="Q122" i="8"/>
  <c r="P122" i="8"/>
  <c r="L122" i="8"/>
  <c r="Q121" i="8"/>
  <c r="P121" i="8"/>
  <c r="L121" i="8"/>
  <c r="Q120" i="8"/>
  <c r="P120" i="8"/>
  <c r="L120" i="8"/>
  <c r="J120" i="8"/>
  <c r="H120" i="8"/>
  <c r="Q119" i="8"/>
  <c r="P119" i="8"/>
  <c r="L119" i="8"/>
  <c r="J119" i="8"/>
  <c r="H119" i="8"/>
  <c r="Q118" i="8"/>
  <c r="P118" i="8"/>
  <c r="L118" i="8"/>
  <c r="J118" i="8"/>
  <c r="H118" i="8"/>
  <c r="Q117" i="8"/>
  <c r="P117" i="8"/>
  <c r="L117" i="8"/>
  <c r="J117" i="8"/>
  <c r="H117" i="8"/>
  <c r="Q116" i="8"/>
  <c r="P116" i="8"/>
  <c r="L116" i="8"/>
  <c r="J116" i="8"/>
  <c r="H116" i="8"/>
  <c r="Q115" i="8"/>
  <c r="P115" i="8"/>
  <c r="L115" i="8"/>
  <c r="J115" i="8"/>
  <c r="H115" i="8"/>
  <c r="Q114" i="8"/>
  <c r="P114" i="8"/>
  <c r="L114" i="8"/>
  <c r="J114" i="8"/>
  <c r="H114" i="8"/>
  <c r="Q113" i="8"/>
  <c r="P113" i="8"/>
  <c r="L113" i="8"/>
  <c r="J113" i="8"/>
  <c r="H113" i="8"/>
  <c r="Q112" i="8"/>
  <c r="P112" i="8"/>
  <c r="L112" i="8"/>
  <c r="J112" i="8"/>
  <c r="H112" i="8"/>
  <c r="Q111" i="8"/>
  <c r="P111" i="8"/>
  <c r="L111" i="8"/>
  <c r="J111" i="8"/>
  <c r="H111" i="8"/>
  <c r="Q110" i="8"/>
  <c r="P110" i="8"/>
  <c r="L110" i="8"/>
  <c r="J110" i="8"/>
  <c r="H110" i="8"/>
  <c r="Q109" i="8"/>
  <c r="P109" i="8"/>
  <c r="L109" i="8"/>
  <c r="J109" i="8"/>
  <c r="H109" i="8"/>
  <c r="Q108" i="8"/>
  <c r="P108" i="8"/>
  <c r="L108" i="8"/>
  <c r="J108" i="8"/>
  <c r="H108" i="8"/>
  <c r="Q107" i="8"/>
  <c r="P107" i="8"/>
  <c r="L107" i="8"/>
  <c r="J107" i="8"/>
  <c r="H107" i="8"/>
  <c r="Q106" i="8"/>
  <c r="P106" i="8"/>
  <c r="L106" i="8"/>
  <c r="J106" i="8"/>
  <c r="H106" i="8"/>
  <c r="Q105" i="8"/>
  <c r="P105" i="8"/>
  <c r="L105" i="8"/>
  <c r="J105" i="8"/>
  <c r="H105" i="8"/>
  <c r="Q104" i="8"/>
  <c r="P104" i="8"/>
  <c r="L104" i="8"/>
  <c r="J104" i="8"/>
  <c r="H104" i="8"/>
  <c r="Q103" i="8"/>
  <c r="P103" i="8"/>
  <c r="L103" i="8"/>
  <c r="P102" i="8"/>
  <c r="L102" i="8"/>
  <c r="J102" i="8"/>
  <c r="F102" i="8"/>
  <c r="D102" i="8"/>
  <c r="Q101" i="8"/>
  <c r="P101" i="8"/>
  <c r="L101" i="8"/>
  <c r="Q100" i="8"/>
  <c r="P100" i="8"/>
  <c r="L100" i="8"/>
  <c r="Q99" i="8"/>
  <c r="P99" i="8"/>
  <c r="L99" i="8"/>
  <c r="J99" i="8"/>
  <c r="H99" i="8"/>
  <c r="Q98" i="8"/>
  <c r="P98" i="8"/>
  <c r="L98" i="8"/>
  <c r="J98" i="8"/>
  <c r="H98" i="8"/>
  <c r="Q97" i="8"/>
  <c r="P97" i="8"/>
  <c r="L97" i="8"/>
  <c r="J97" i="8"/>
  <c r="H97" i="8"/>
  <c r="Q96" i="8"/>
  <c r="P96" i="8"/>
  <c r="L96" i="8"/>
  <c r="J96" i="8"/>
  <c r="H96" i="8"/>
  <c r="Q95" i="8"/>
  <c r="P95" i="8"/>
  <c r="L95" i="8"/>
  <c r="J95" i="8"/>
  <c r="H95" i="8"/>
  <c r="Q94" i="8"/>
  <c r="P94" i="8"/>
  <c r="L94" i="8"/>
  <c r="J94" i="8"/>
  <c r="H94" i="8"/>
  <c r="Q93" i="8"/>
  <c r="P93" i="8"/>
  <c r="L93" i="8"/>
  <c r="J93" i="8"/>
  <c r="H93" i="8"/>
  <c r="Q92" i="8"/>
  <c r="P92" i="8"/>
  <c r="L92" i="8"/>
  <c r="J92" i="8"/>
  <c r="H92" i="8"/>
  <c r="Q91" i="8"/>
  <c r="P91" i="8"/>
  <c r="L91" i="8"/>
  <c r="J91" i="8"/>
  <c r="H91" i="8"/>
  <c r="Q90" i="8"/>
  <c r="P90" i="8"/>
  <c r="L90" i="8"/>
  <c r="J90" i="8"/>
  <c r="H90" i="8"/>
  <c r="Q89" i="8"/>
  <c r="P89" i="8"/>
  <c r="L89" i="8"/>
  <c r="Q88" i="8"/>
  <c r="P88" i="8"/>
  <c r="L88" i="8"/>
  <c r="J88" i="8"/>
  <c r="H88" i="8"/>
  <c r="Q87" i="8"/>
  <c r="P87" i="8"/>
  <c r="L87" i="8"/>
  <c r="J87" i="8"/>
  <c r="H87" i="8"/>
  <c r="Q86" i="8"/>
  <c r="P86" i="8"/>
  <c r="L86" i="8"/>
  <c r="J86" i="8"/>
  <c r="H86" i="8"/>
  <c r="Q85" i="8"/>
  <c r="P85" i="8"/>
  <c r="L85" i="8"/>
  <c r="L84" i="8"/>
  <c r="Q83" i="8"/>
  <c r="P83" i="8"/>
  <c r="L83" i="8"/>
  <c r="Q82" i="8"/>
  <c r="P82" i="8"/>
  <c r="L82" i="8"/>
  <c r="L81" i="8"/>
  <c r="L80" i="8"/>
  <c r="L79" i="8"/>
  <c r="F79" i="8"/>
  <c r="D79" i="8"/>
  <c r="Q78" i="8"/>
  <c r="P78" i="8"/>
  <c r="L78" i="8"/>
  <c r="Q77" i="8"/>
  <c r="P77" i="8"/>
  <c r="L77" i="8"/>
  <c r="Q76" i="8"/>
  <c r="P76" i="8"/>
  <c r="L76" i="8"/>
  <c r="J76" i="8"/>
  <c r="H76" i="8"/>
  <c r="Q75" i="8"/>
  <c r="P75" i="8"/>
  <c r="L75" i="8"/>
  <c r="J75" i="8"/>
  <c r="H75" i="8"/>
  <c r="Q74" i="8"/>
  <c r="P74" i="8"/>
  <c r="L74" i="8"/>
  <c r="J74" i="8"/>
  <c r="H74" i="8"/>
  <c r="Q73" i="8"/>
  <c r="P73" i="8"/>
  <c r="L73" i="8"/>
  <c r="J73" i="8"/>
  <c r="H73" i="8"/>
  <c r="Q72" i="8"/>
  <c r="P72" i="8"/>
  <c r="L72" i="8"/>
  <c r="J72" i="8"/>
  <c r="H72" i="8"/>
  <c r="Q71" i="8"/>
  <c r="P71" i="8"/>
  <c r="L71" i="8"/>
  <c r="J71" i="8"/>
  <c r="H71" i="8"/>
  <c r="Q70" i="8"/>
  <c r="P70" i="8"/>
  <c r="L70" i="8"/>
  <c r="Q69" i="8"/>
  <c r="L69" i="8"/>
  <c r="F69" i="8"/>
  <c r="D69" i="8"/>
  <c r="P69" i="8" s="1"/>
  <c r="Q68" i="8"/>
  <c r="P68" i="8"/>
  <c r="L68" i="8"/>
  <c r="Q67" i="8"/>
  <c r="P67" i="8"/>
  <c r="L67" i="8"/>
  <c r="J67" i="8"/>
  <c r="H67" i="8"/>
  <c r="Q66" i="8"/>
  <c r="P66" i="8"/>
  <c r="L66" i="8"/>
  <c r="J66" i="8"/>
  <c r="H66" i="8"/>
  <c r="Q65" i="8"/>
  <c r="P65" i="8"/>
  <c r="L65" i="8"/>
  <c r="L64" i="8"/>
  <c r="F64" i="8"/>
  <c r="Q64" i="8" s="1"/>
  <c r="D64" i="8"/>
  <c r="D80" i="8" s="1"/>
  <c r="Q63" i="8"/>
  <c r="P63" i="8"/>
  <c r="L63" i="8"/>
  <c r="Q62" i="8"/>
  <c r="P62" i="8"/>
  <c r="L62" i="8"/>
  <c r="J62" i="8"/>
  <c r="H62" i="8"/>
  <c r="Q61" i="8"/>
  <c r="P61" i="8"/>
  <c r="L61" i="8"/>
  <c r="J61" i="8"/>
  <c r="H61" i="8"/>
  <c r="Q60" i="8"/>
  <c r="P60" i="8"/>
  <c r="L60" i="8"/>
  <c r="J60" i="8"/>
  <c r="H60" i="8"/>
  <c r="Q59" i="8"/>
  <c r="P59" i="8"/>
  <c r="L59" i="8"/>
  <c r="J59" i="8"/>
  <c r="H59" i="8"/>
  <c r="Q58" i="8"/>
  <c r="P58" i="8"/>
  <c r="L58" i="8"/>
  <c r="J58" i="8"/>
  <c r="H58" i="8"/>
  <c r="Q57" i="8"/>
  <c r="P57" i="8"/>
  <c r="L57" i="8"/>
  <c r="J57" i="8"/>
  <c r="H57" i="8"/>
  <c r="Q56" i="8"/>
  <c r="P56" i="8"/>
  <c r="L56" i="8"/>
  <c r="J56" i="8"/>
  <c r="H56" i="8"/>
  <c r="Q55" i="8"/>
  <c r="P55" i="8"/>
  <c r="L55" i="8"/>
  <c r="J55" i="8"/>
  <c r="H55" i="8"/>
  <c r="Q54" i="8"/>
  <c r="P54" i="8"/>
  <c r="L54" i="8"/>
  <c r="Q53" i="8"/>
  <c r="P53" i="8"/>
  <c r="L53" i="8"/>
  <c r="Q52" i="8"/>
  <c r="P52" i="8"/>
  <c r="L52" i="8"/>
  <c r="L51" i="8"/>
  <c r="L50" i="8"/>
  <c r="F50" i="8"/>
  <c r="D50" i="8"/>
  <c r="P50" i="8" s="1"/>
  <c r="Q49" i="8"/>
  <c r="P49" i="8"/>
  <c r="L49" i="8"/>
  <c r="Q48" i="8"/>
  <c r="P48" i="8"/>
  <c r="L48" i="8"/>
  <c r="J48" i="8"/>
  <c r="H48" i="8"/>
  <c r="Q47" i="8"/>
  <c r="P47" i="8"/>
  <c r="L47" i="8"/>
  <c r="J47" i="8"/>
  <c r="H47" i="8"/>
  <c r="Q46" i="8"/>
  <c r="P46" i="8"/>
  <c r="L46" i="8"/>
  <c r="J46" i="8"/>
  <c r="H46" i="8"/>
  <c r="Q45" i="8"/>
  <c r="P45" i="8"/>
  <c r="L45" i="8"/>
  <c r="J45" i="8"/>
  <c r="H45" i="8"/>
  <c r="Q44" i="8"/>
  <c r="P44" i="8"/>
  <c r="L44" i="8"/>
  <c r="J44" i="8"/>
  <c r="H44" i="8"/>
  <c r="Q43" i="8"/>
  <c r="P43" i="8"/>
  <c r="L43" i="8"/>
  <c r="J43" i="8"/>
  <c r="H43" i="8"/>
  <c r="Q42" i="8"/>
  <c r="P42" i="8"/>
  <c r="L42" i="8"/>
  <c r="Q41" i="8"/>
  <c r="L41" i="8"/>
  <c r="F41" i="8"/>
  <c r="D41" i="8"/>
  <c r="P41" i="8" s="1"/>
  <c r="Q40" i="8"/>
  <c r="P40" i="8"/>
  <c r="L40" i="8"/>
  <c r="Q39" i="8"/>
  <c r="P39" i="8"/>
  <c r="L39" i="8"/>
  <c r="J39" i="8"/>
  <c r="H39" i="8"/>
  <c r="Q38" i="8"/>
  <c r="P38" i="8"/>
  <c r="L38" i="8"/>
  <c r="J38" i="8"/>
  <c r="H38" i="8"/>
  <c r="Q37" i="8"/>
  <c r="P37" i="8"/>
  <c r="L37" i="8"/>
  <c r="Q36" i="8"/>
  <c r="P36" i="8"/>
  <c r="L36" i="8"/>
  <c r="J36" i="8"/>
  <c r="H36" i="8"/>
  <c r="Q35" i="8"/>
  <c r="P35" i="8"/>
  <c r="L35" i="8"/>
  <c r="Q34" i="8"/>
  <c r="P34" i="8"/>
  <c r="L34" i="8"/>
  <c r="L33" i="8"/>
  <c r="F33" i="8"/>
  <c r="D33" i="8"/>
  <c r="P33" i="8" s="1"/>
  <c r="Q32" i="8"/>
  <c r="P32" i="8"/>
  <c r="L32" i="8"/>
  <c r="Q31" i="8"/>
  <c r="P31" i="8"/>
  <c r="L31" i="8"/>
  <c r="J31" i="8"/>
  <c r="H31" i="8"/>
  <c r="Q30" i="8"/>
  <c r="P30" i="8"/>
  <c r="L30" i="8"/>
  <c r="Q29" i="8"/>
  <c r="P29" i="8"/>
  <c r="L29" i="8"/>
  <c r="Q28" i="8"/>
  <c r="P28" i="8"/>
  <c r="L28" i="8"/>
  <c r="Q27" i="8"/>
  <c r="P27" i="8"/>
  <c r="L27" i="8"/>
  <c r="J27" i="8"/>
  <c r="H27" i="8"/>
  <c r="Q26" i="8"/>
  <c r="P26" i="8"/>
  <c r="L26" i="8"/>
  <c r="J26" i="8"/>
  <c r="H26" i="8"/>
  <c r="Q25" i="8"/>
  <c r="P25" i="8"/>
  <c r="L25" i="8"/>
  <c r="J25" i="8"/>
  <c r="H25" i="8"/>
  <c r="Q24" i="8"/>
  <c r="P24" i="8"/>
  <c r="L24" i="8"/>
  <c r="L23" i="8"/>
  <c r="J23" i="8"/>
  <c r="F23" i="8"/>
  <c r="F51" i="8" s="1"/>
  <c r="D23" i="8"/>
  <c r="Q22" i="8"/>
  <c r="P22" i="8"/>
  <c r="L22" i="8"/>
  <c r="J22" i="8"/>
  <c r="H22" i="8"/>
  <c r="Q21" i="8"/>
  <c r="P21" i="8"/>
  <c r="L21" i="8"/>
  <c r="Q20" i="8"/>
  <c r="P20" i="8"/>
  <c r="L20" i="8"/>
  <c r="Q19" i="8"/>
  <c r="P19" i="8"/>
  <c r="L19" i="8"/>
  <c r="J19" i="8"/>
  <c r="H19" i="8"/>
  <c r="Q18" i="8"/>
  <c r="P18" i="8"/>
  <c r="L18" i="8"/>
  <c r="J18" i="8"/>
  <c r="H18" i="8"/>
  <c r="Q17" i="8"/>
  <c r="P17" i="8"/>
  <c r="L17" i="8"/>
  <c r="Q16" i="8"/>
  <c r="P16" i="8"/>
  <c r="L16" i="8"/>
  <c r="Q15" i="8"/>
  <c r="P15" i="8"/>
  <c r="L15" i="8"/>
  <c r="Q14" i="8"/>
  <c r="P14" i="8"/>
  <c r="L14" i="8"/>
  <c r="Q13" i="8"/>
  <c r="P13" i="8"/>
  <c r="L13" i="8"/>
  <c r="Q12" i="8"/>
  <c r="P12" i="8"/>
  <c r="L12" i="8"/>
  <c r="Q11" i="8"/>
  <c r="P11" i="8"/>
  <c r="L11" i="8"/>
  <c r="Q10" i="8"/>
  <c r="P10" i="8"/>
  <c r="L10" i="8"/>
  <c r="Q9" i="8"/>
  <c r="P9" i="8"/>
  <c r="L9" i="8"/>
  <c r="Q8" i="8"/>
  <c r="P8" i="8"/>
  <c r="L8" i="8"/>
  <c r="Q7" i="8"/>
  <c r="P7" i="8"/>
  <c r="L7" i="8"/>
  <c r="J7" i="8"/>
  <c r="H7" i="8"/>
  <c r="Q6" i="8"/>
  <c r="P6" i="8"/>
  <c r="L6" i="8"/>
  <c r="J6" i="8"/>
  <c r="H6" i="8"/>
  <c r="Q5" i="8"/>
  <c r="P5" i="8"/>
  <c r="L5" i="8"/>
  <c r="J5" i="8"/>
  <c r="H5" i="8"/>
  <c r="P2" i="8"/>
  <c r="D216" i="8" l="1"/>
  <c r="P216" i="8" s="1"/>
  <c r="J33" i="8"/>
  <c r="H50" i="8"/>
  <c r="J64" i="8"/>
  <c r="P148" i="8"/>
  <c r="H69" i="13"/>
  <c r="H181" i="13"/>
  <c r="J212" i="13"/>
  <c r="F80" i="8"/>
  <c r="D51" i="8"/>
  <c r="H51" i="8" s="1"/>
  <c r="H142" i="8"/>
  <c r="J50" i="8"/>
  <c r="P64" i="8"/>
  <c r="J142" i="8"/>
  <c r="D51" i="13"/>
  <c r="H64" i="8"/>
  <c r="H23" i="8"/>
  <c r="Q33" i="8"/>
  <c r="H79" i="8"/>
  <c r="H102" i="8"/>
  <c r="D215" i="13"/>
  <c r="P215" i="13" s="1"/>
  <c r="H171" i="13"/>
  <c r="Q148" i="13"/>
  <c r="H123" i="13"/>
  <c r="P102" i="13"/>
  <c r="F215" i="13"/>
  <c r="H102" i="13"/>
  <c r="J102" i="13"/>
  <c r="F80" i="13"/>
  <c r="Q80" i="13" s="1"/>
  <c r="H64" i="13"/>
  <c r="J64" i="13"/>
  <c r="F51" i="13"/>
  <c r="F81" i="13" s="1"/>
  <c r="H41" i="13"/>
  <c r="H23" i="13"/>
  <c r="P51" i="13"/>
  <c r="J23" i="13"/>
  <c r="J69" i="13"/>
  <c r="J171" i="13"/>
  <c r="H33" i="13"/>
  <c r="P64" i="13"/>
  <c r="H79" i="13"/>
  <c r="P212" i="13"/>
  <c r="P23" i="13"/>
  <c r="J33" i="13"/>
  <c r="H50" i="13"/>
  <c r="Q64" i="13"/>
  <c r="J79" i="13"/>
  <c r="H142" i="13"/>
  <c r="J181" i="13"/>
  <c r="Q23" i="13"/>
  <c r="J50" i="13"/>
  <c r="J142" i="13"/>
  <c r="J41" i="13"/>
  <c r="D80" i="13"/>
  <c r="D81" i="13" s="1"/>
  <c r="J123" i="13"/>
  <c r="H148" i="13"/>
  <c r="Q123" i="13"/>
  <c r="J80" i="8"/>
  <c r="Q80" i="8"/>
  <c r="P51" i="8"/>
  <c r="D81" i="8"/>
  <c r="P80" i="8"/>
  <c r="H80" i="8"/>
  <c r="Q51" i="8"/>
  <c r="J51" i="8"/>
  <c r="F81" i="8"/>
  <c r="F216" i="8"/>
  <c r="P23" i="8"/>
  <c r="Q50" i="8"/>
  <c r="J79" i="8"/>
  <c r="Q102" i="8"/>
  <c r="J213" i="8"/>
  <c r="H213" i="8"/>
  <c r="Q23" i="8"/>
  <c r="H41" i="8"/>
  <c r="H69" i="8"/>
  <c r="H123" i="8"/>
  <c r="J123" i="8"/>
  <c r="J69" i="8"/>
  <c r="P79" i="8"/>
  <c r="H33" i="8"/>
  <c r="Q79" i="8"/>
  <c r="J41" i="8"/>
  <c r="J51" i="13" l="1"/>
  <c r="H215" i="13"/>
  <c r="J215" i="13"/>
  <c r="Q215" i="13"/>
  <c r="J80" i="13"/>
  <c r="H51" i="13"/>
  <c r="Q51" i="13"/>
  <c r="P81" i="13"/>
  <c r="D216" i="13"/>
  <c r="H81" i="13"/>
  <c r="H80" i="13"/>
  <c r="P80" i="13"/>
  <c r="Q81" i="13"/>
  <c r="F216" i="13"/>
  <c r="J81" i="13"/>
  <c r="Q216" i="8"/>
  <c r="J216" i="8"/>
  <c r="D217" i="8"/>
  <c r="P81" i="8"/>
  <c r="H81" i="8"/>
  <c r="F217" i="8"/>
  <c r="Q81" i="8"/>
  <c r="J81" i="8"/>
  <c r="H216" i="8"/>
  <c r="P216" i="13" l="1"/>
  <c r="H216" i="13"/>
  <c r="Q216" i="13"/>
  <c r="J216" i="13"/>
  <c r="P217" i="8"/>
  <c r="H217" i="8"/>
  <c r="Q217" i="8"/>
  <c r="J217" i="8"/>
  <c r="E17" i="17" l="1"/>
  <c r="C17" i="17"/>
  <c r="C36" i="17"/>
  <c r="C48" i="17"/>
  <c r="C55" i="17"/>
  <c r="C57" i="17" l="1"/>
  <c r="E48" i="17"/>
  <c r="B1" i="19" l="1"/>
  <c r="G100" i="2" l="1"/>
  <c r="H100" i="2"/>
  <c r="D100" i="2"/>
  <c r="C100" i="2"/>
  <c r="I100" i="2" l="1"/>
  <c r="E100" i="2"/>
  <c r="I93" i="18" l="1"/>
  <c r="G93" i="18"/>
  <c r="K92" i="18"/>
  <c r="K91" i="18"/>
  <c r="K90" i="18"/>
  <c r="I86" i="18"/>
  <c r="I85" i="18"/>
  <c r="G85" i="18"/>
  <c r="K85" i="18" s="1"/>
  <c r="K84" i="18"/>
  <c r="K83" i="18"/>
  <c r="K82" i="18"/>
  <c r="K81" i="18"/>
  <c r="K80" i="18"/>
  <c r="K79" i="18"/>
  <c r="K78" i="18"/>
  <c r="K77" i="18"/>
  <c r="K76" i="18"/>
  <c r="I74" i="18"/>
  <c r="G74" i="18"/>
  <c r="K74" i="18" s="1"/>
  <c r="K73" i="18"/>
  <c r="K72" i="18"/>
  <c r="K71" i="18"/>
  <c r="K70" i="18"/>
  <c r="K69" i="18"/>
  <c r="K68" i="18"/>
  <c r="I65" i="18"/>
  <c r="I87" i="18" s="1"/>
  <c r="I88" i="18" s="1"/>
  <c r="I94" i="18" s="1"/>
  <c r="G65" i="18"/>
  <c r="K64" i="18"/>
  <c r="I58" i="18"/>
  <c r="I57" i="18"/>
  <c r="G57" i="18"/>
  <c r="G58" i="18" s="1"/>
  <c r="K58" i="18" s="1"/>
  <c r="K56" i="18"/>
  <c r="K55" i="18"/>
  <c r="I50" i="18"/>
  <c r="G50" i="18"/>
  <c r="K49" i="18"/>
  <c r="K48" i="18"/>
  <c r="K47" i="18"/>
  <c r="K46" i="18"/>
  <c r="K45" i="18"/>
  <c r="K44" i="18"/>
  <c r="K43" i="18"/>
  <c r="K42" i="18"/>
  <c r="I40" i="18"/>
  <c r="I51" i="18" s="1"/>
  <c r="G40" i="18"/>
  <c r="G51" i="18" s="1"/>
  <c r="K51" i="18" s="1"/>
  <c r="K39" i="18"/>
  <c r="K38" i="18"/>
  <c r="K37" i="18"/>
  <c r="K36" i="18"/>
  <c r="K35" i="18"/>
  <c r="K34" i="18"/>
  <c r="K33" i="18"/>
  <c r="K32" i="18"/>
  <c r="K31" i="18"/>
  <c r="K30" i="18"/>
  <c r="K29" i="18"/>
  <c r="K28" i="18"/>
  <c r="K27" i="18"/>
  <c r="K26" i="18"/>
  <c r="K25" i="18"/>
  <c r="I21" i="18"/>
  <c r="I22" i="18" s="1"/>
  <c r="G21" i="18"/>
  <c r="G22" i="18" s="1"/>
  <c r="K20" i="18"/>
  <c r="I16" i="18"/>
  <c r="I17" i="18" s="1"/>
  <c r="G16" i="18"/>
  <c r="G17" i="18" s="1"/>
  <c r="K15" i="18"/>
  <c r="K14" i="18"/>
  <c r="K13" i="18"/>
  <c r="K12" i="18"/>
  <c r="K11" i="18"/>
  <c r="K10" i="18"/>
  <c r="K22" i="18" l="1"/>
  <c r="K57" i="18"/>
  <c r="K50" i="18"/>
  <c r="G86" i="18"/>
  <c r="K86" i="18" s="1"/>
  <c r="K93" i="18"/>
  <c r="I52" i="18"/>
  <c r="I59" i="18" s="1"/>
  <c r="K17" i="18"/>
  <c r="G52" i="18"/>
  <c r="K21" i="18"/>
  <c r="K16" i="18"/>
  <c r="K40" i="18"/>
  <c r="K65" i="18"/>
  <c r="G87" i="18" l="1"/>
  <c r="G59" i="18"/>
  <c r="K59" i="18" s="1"/>
  <c r="K52" i="18"/>
  <c r="G83" i="17"/>
  <c r="K87" i="18" l="1"/>
  <c r="G88" i="18"/>
  <c r="G44" i="17"/>
  <c r="G94" i="18" l="1"/>
  <c r="K94" i="18" s="1"/>
  <c r="K88" i="18"/>
  <c r="E95" i="17"/>
  <c r="E68" i="17"/>
  <c r="E88" i="17" s="1"/>
  <c r="E55" i="17"/>
  <c r="E36" i="17"/>
  <c r="E97" i="17" l="1"/>
  <c r="E57" i="17"/>
  <c r="E100" i="17" l="1"/>
  <c r="G41" i="17" l="1"/>
  <c r="H146" i="2" l="1"/>
  <c r="H147" i="2"/>
  <c r="H148" i="2"/>
  <c r="H230" i="2"/>
  <c r="H43" i="19" s="1"/>
  <c r="G230" i="2" l="1"/>
  <c r="G148" i="2"/>
  <c r="I148" i="2" s="1"/>
  <c r="G147" i="2"/>
  <c r="I147" i="2" s="1"/>
  <c r="G146" i="2"/>
  <c r="I146" i="2" s="1"/>
  <c r="G105" i="2"/>
  <c r="G106" i="2"/>
  <c r="G104" i="2"/>
  <c r="G103" i="2"/>
  <c r="G102" i="2"/>
  <c r="G43" i="19" l="1"/>
  <c r="I230" i="2"/>
  <c r="I43" i="19" s="1"/>
  <c r="H42" i="2" l="1"/>
  <c r="G27" i="2" l="1"/>
  <c r="G190" i="2"/>
  <c r="D27" i="2"/>
  <c r="B1" i="2" l="1"/>
  <c r="C95" i="17" l="1"/>
  <c r="G95" i="17" s="1"/>
  <c r="G92" i="17"/>
  <c r="G86" i="17"/>
  <c r="G85" i="17"/>
  <c r="G84" i="17"/>
  <c r="G82" i="17"/>
  <c r="G81" i="17"/>
  <c r="G80" i="17"/>
  <c r="G79" i="17"/>
  <c r="G78" i="17"/>
  <c r="G77" i="17"/>
  <c r="G76" i="17"/>
  <c r="G75" i="17"/>
  <c r="G74" i="17"/>
  <c r="G73" i="17"/>
  <c r="G72" i="17"/>
  <c r="C68" i="17"/>
  <c r="C88" i="17" s="1"/>
  <c r="G66" i="17"/>
  <c r="G65" i="17"/>
  <c r="G64" i="17"/>
  <c r="G55" i="17"/>
  <c r="G53" i="17"/>
  <c r="G52" i="17"/>
  <c r="G40" i="17"/>
  <c r="G46" i="17"/>
  <c r="G45" i="17"/>
  <c r="G43" i="17"/>
  <c r="G42" i="17"/>
  <c r="G36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15" i="17"/>
  <c r="G14" i="17"/>
  <c r="G13" i="17"/>
  <c r="G12" i="17"/>
  <c r="G11" i="17"/>
  <c r="G10" i="17"/>
  <c r="G48" i="17" l="1"/>
  <c r="G88" i="17"/>
  <c r="C97" i="17"/>
  <c r="G68" i="17"/>
  <c r="G17" i="17"/>
  <c r="G93" i="17"/>
  <c r="C100" i="17" l="1"/>
  <c r="G97" i="17"/>
  <c r="G57" i="17"/>
  <c r="C42" i="2" l="1"/>
  <c r="C148" i="2" l="1"/>
  <c r="D230" i="2" l="1"/>
  <c r="D43" i="19" s="1"/>
  <c r="C230" i="2"/>
  <c r="D147" i="2"/>
  <c r="C147" i="2"/>
  <c r="D146" i="2"/>
  <c r="C146" i="2"/>
  <c r="C96" i="2"/>
  <c r="D94" i="2"/>
  <c r="C94" i="2"/>
  <c r="C45" i="2"/>
  <c r="C43" i="2"/>
  <c r="D42" i="2"/>
  <c r="E42" i="2" s="1"/>
  <c r="C27" i="2"/>
  <c r="E27" i="2" s="1"/>
  <c r="C17" i="2"/>
  <c r="H94" i="2"/>
  <c r="G94" i="2"/>
  <c r="G44" i="2"/>
  <c r="G43" i="2"/>
  <c r="G42" i="2"/>
  <c r="E230" i="2" l="1"/>
  <c r="E43" i="19" s="1"/>
  <c r="C43" i="19"/>
  <c r="E147" i="2"/>
  <c r="E146" i="2"/>
  <c r="D151" i="2"/>
  <c r="D148" i="2"/>
  <c r="E148" i="2" s="1"/>
  <c r="I42" i="2"/>
  <c r="E94" i="2"/>
  <c r="I94" i="2"/>
  <c r="D163" i="2" l="1"/>
  <c r="C163" i="2"/>
  <c r="H163" i="2"/>
  <c r="G163" i="2"/>
  <c r="I163" i="2" l="1"/>
  <c r="E163" i="2"/>
  <c r="C158" i="2" l="1"/>
  <c r="C219" i="2"/>
  <c r="G158" i="2"/>
  <c r="G219" i="2"/>
  <c r="C106" i="2" l="1"/>
  <c r="H122" i="2"/>
  <c r="G122" i="2"/>
  <c r="D122" i="2"/>
  <c r="C122" i="2"/>
  <c r="C105" i="2"/>
  <c r="I122" i="2" l="1"/>
  <c r="E122" i="2"/>
  <c r="C104" i="2"/>
  <c r="C21" i="2" l="1"/>
  <c r="D21" i="2"/>
  <c r="G21" i="2"/>
  <c r="H21" i="2"/>
  <c r="C22" i="2"/>
  <c r="D22" i="2"/>
  <c r="G22" i="2"/>
  <c r="H22" i="2"/>
  <c r="C23" i="2"/>
  <c r="D23" i="2"/>
  <c r="G23" i="2"/>
  <c r="H23" i="2"/>
  <c r="C24" i="2"/>
  <c r="D24" i="2"/>
  <c r="G24" i="2"/>
  <c r="H24" i="2"/>
  <c r="C25" i="2"/>
  <c r="D25" i="2"/>
  <c r="G25" i="2"/>
  <c r="H25" i="2"/>
  <c r="D26" i="2"/>
  <c r="G26" i="2"/>
  <c r="I26" i="2" s="1"/>
  <c r="H27" i="2"/>
  <c r="I27" i="2" s="1"/>
  <c r="I24" i="2" l="1"/>
  <c r="I25" i="2"/>
  <c r="I23" i="2"/>
  <c r="I21" i="2"/>
  <c r="I22" i="2"/>
  <c r="E24" i="2"/>
  <c r="E22" i="2"/>
  <c r="E25" i="2"/>
  <c r="E26" i="2"/>
  <c r="E21" i="2"/>
  <c r="E23" i="2"/>
  <c r="C226" i="2" l="1"/>
  <c r="D226" i="2"/>
  <c r="G226" i="2"/>
  <c r="H226" i="2"/>
  <c r="I226" i="2" l="1"/>
  <c r="E226" i="2"/>
  <c r="C165" i="2" l="1"/>
  <c r="D165" i="2"/>
  <c r="G165" i="2"/>
  <c r="H165" i="2"/>
  <c r="C166" i="2"/>
  <c r="D166" i="2"/>
  <c r="G166" i="2"/>
  <c r="H166" i="2"/>
  <c r="C167" i="2"/>
  <c r="D167" i="2"/>
  <c r="G167" i="2"/>
  <c r="H167" i="2"/>
  <c r="C168" i="2"/>
  <c r="D168" i="2"/>
  <c r="G168" i="2"/>
  <c r="H168" i="2"/>
  <c r="C169" i="2"/>
  <c r="D169" i="2"/>
  <c r="G169" i="2"/>
  <c r="H169" i="2"/>
  <c r="C170" i="2"/>
  <c r="D170" i="2"/>
  <c r="G170" i="2"/>
  <c r="H170" i="2"/>
  <c r="C171" i="2"/>
  <c r="D171" i="2"/>
  <c r="G171" i="2"/>
  <c r="H171" i="2"/>
  <c r="C172" i="2"/>
  <c r="D172" i="2"/>
  <c r="G172" i="2"/>
  <c r="H172" i="2"/>
  <c r="C173" i="2"/>
  <c r="D173" i="2"/>
  <c r="G173" i="2"/>
  <c r="H173" i="2"/>
  <c r="C174" i="2"/>
  <c r="D174" i="2"/>
  <c r="G174" i="2"/>
  <c r="H174" i="2"/>
  <c r="C175" i="2"/>
  <c r="D175" i="2"/>
  <c r="G175" i="2"/>
  <c r="H175" i="2"/>
  <c r="C176" i="2"/>
  <c r="D176" i="2"/>
  <c r="G176" i="2"/>
  <c r="H176" i="2"/>
  <c r="C177" i="2"/>
  <c r="D177" i="2"/>
  <c r="G177" i="2"/>
  <c r="H177" i="2"/>
  <c r="C178" i="2"/>
  <c r="D178" i="2"/>
  <c r="G178" i="2"/>
  <c r="H178" i="2"/>
  <c r="C179" i="2"/>
  <c r="D179" i="2"/>
  <c r="G179" i="2"/>
  <c r="H179" i="2"/>
  <c r="C180" i="2"/>
  <c r="D180" i="2"/>
  <c r="G180" i="2"/>
  <c r="H180" i="2"/>
  <c r="C181" i="2"/>
  <c r="D181" i="2"/>
  <c r="G181" i="2"/>
  <c r="H181" i="2"/>
  <c r="C182" i="2"/>
  <c r="D182" i="2"/>
  <c r="G182" i="2"/>
  <c r="H182" i="2"/>
  <c r="I180" i="2" l="1"/>
  <c r="I177" i="2"/>
  <c r="I174" i="2"/>
  <c r="I171" i="2"/>
  <c r="I168" i="2"/>
  <c r="I165" i="2"/>
  <c r="I179" i="2"/>
  <c r="I176" i="2"/>
  <c r="I173" i="2"/>
  <c r="I170" i="2"/>
  <c r="I167" i="2"/>
  <c r="I182" i="2"/>
  <c r="I181" i="2"/>
  <c r="I178" i="2"/>
  <c r="I175" i="2"/>
  <c r="I172" i="2"/>
  <c r="I169" i="2"/>
  <c r="I166" i="2"/>
  <c r="E165" i="2"/>
  <c r="E182" i="2"/>
  <c r="E166" i="2"/>
  <c r="E169" i="2"/>
  <c r="E167" i="2"/>
  <c r="E181" i="2"/>
  <c r="E179" i="2"/>
  <c r="E177" i="2"/>
  <c r="E174" i="2"/>
  <c r="E171" i="2"/>
  <c r="E180" i="2"/>
  <c r="E175" i="2"/>
  <c r="E178" i="2"/>
  <c r="E176" i="2"/>
  <c r="E173" i="2"/>
  <c r="E172" i="2"/>
  <c r="E170" i="2"/>
  <c r="E168" i="2"/>
  <c r="C18" i="2" l="1"/>
  <c r="D18" i="2"/>
  <c r="G18" i="2"/>
  <c r="H18" i="2"/>
  <c r="C19" i="2"/>
  <c r="D19" i="2"/>
  <c r="G19" i="2"/>
  <c r="H19" i="2"/>
  <c r="C20" i="2"/>
  <c r="D20" i="2"/>
  <c r="G20" i="2"/>
  <c r="H20" i="2"/>
  <c r="I20" i="2" l="1"/>
  <c r="I18" i="2"/>
  <c r="I19" i="2"/>
  <c r="E20" i="2"/>
  <c r="E19" i="2"/>
  <c r="E18" i="2"/>
  <c r="C97" i="2"/>
  <c r="D97" i="2"/>
  <c r="G97" i="2"/>
  <c r="H97" i="2"/>
  <c r="C98" i="2"/>
  <c r="D98" i="2"/>
  <c r="G98" i="2"/>
  <c r="H98" i="2"/>
  <c r="C99" i="2"/>
  <c r="D99" i="2"/>
  <c r="G99" i="2"/>
  <c r="H99" i="2"/>
  <c r="C101" i="2"/>
  <c r="D101" i="2"/>
  <c r="G101" i="2"/>
  <c r="H101" i="2"/>
  <c r="C102" i="2"/>
  <c r="D102" i="2"/>
  <c r="H102" i="2"/>
  <c r="C103" i="2"/>
  <c r="D103" i="2"/>
  <c r="H103" i="2"/>
  <c r="D104" i="2"/>
  <c r="H104" i="2"/>
  <c r="D105" i="2"/>
  <c r="H105" i="2"/>
  <c r="D106" i="2"/>
  <c r="H106" i="2"/>
  <c r="C107" i="2"/>
  <c r="D107" i="2"/>
  <c r="G107" i="2"/>
  <c r="H107" i="2"/>
  <c r="C108" i="2"/>
  <c r="D108" i="2"/>
  <c r="G108" i="2"/>
  <c r="H108" i="2"/>
  <c r="C109" i="2"/>
  <c r="D109" i="2"/>
  <c r="G109" i="2"/>
  <c r="H109" i="2"/>
  <c r="I101" i="2" l="1"/>
  <c r="I97" i="2"/>
  <c r="I107" i="2"/>
  <c r="I103" i="2"/>
  <c r="I99" i="2"/>
  <c r="I105" i="2"/>
  <c r="I108" i="2"/>
  <c r="I109" i="2"/>
  <c r="I106" i="2"/>
  <c r="I104" i="2"/>
  <c r="I102" i="2"/>
  <c r="I98" i="2"/>
  <c r="E97" i="2"/>
  <c r="E109" i="2"/>
  <c r="E107" i="2"/>
  <c r="E104" i="2"/>
  <c r="E101" i="2"/>
  <c r="E99" i="2"/>
  <c r="E108" i="2"/>
  <c r="E102" i="2"/>
  <c r="E106" i="2"/>
  <c r="E103" i="2"/>
  <c r="E98" i="2"/>
  <c r="E105" i="2"/>
  <c r="C225" i="2" l="1"/>
  <c r="D225" i="2"/>
  <c r="G225" i="2"/>
  <c r="H225" i="2"/>
  <c r="I225" i="2" l="1"/>
  <c r="E225" i="2"/>
  <c r="D45" i="2"/>
  <c r="G45" i="2"/>
  <c r="H45" i="2"/>
  <c r="I45" i="2" l="1"/>
  <c r="E45" i="2"/>
  <c r="C149" i="2" l="1"/>
  <c r="D149" i="2"/>
  <c r="G149" i="2"/>
  <c r="H149" i="2"/>
  <c r="C150" i="2"/>
  <c r="D150" i="2"/>
  <c r="G150" i="2"/>
  <c r="H150" i="2"/>
  <c r="C151" i="2"/>
  <c r="G151" i="2"/>
  <c r="H151" i="2"/>
  <c r="I151" i="2" l="1"/>
  <c r="I149" i="2"/>
  <c r="I150" i="2"/>
  <c r="E151" i="2"/>
  <c r="E150" i="2"/>
  <c r="E149" i="2"/>
  <c r="G65" i="2" l="1"/>
  <c r="H65" i="2"/>
  <c r="G66" i="2"/>
  <c r="H66" i="2"/>
  <c r="G67" i="2"/>
  <c r="H67" i="2"/>
  <c r="G68" i="2"/>
  <c r="H68" i="2"/>
  <c r="C65" i="2"/>
  <c r="D65" i="2"/>
  <c r="C66" i="2"/>
  <c r="D66" i="2"/>
  <c r="C67" i="2"/>
  <c r="D67" i="2"/>
  <c r="C68" i="2"/>
  <c r="D68" i="2"/>
  <c r="G35" i="2"/>
  <c r="H35" i="2"/>
  <c r="G36" i="2"/>
  <c r="H36" i="2"/>
  <c r="G37" i="2"/>
  <c r="H37" i="2"/>
  <c r="C35" i="2"/>
  <c r="D35" i="2"/>
  <c r="C36" i="2"/>
  <c r="D36" i="2"/>
  <c r="C37" i="2"/>
  <c r="D37" i="2"/>
  <c r="I37" i="2" l="1"/>
  <c r="I66" i="2"/>
  <c r="I67" i="2"/>
  <c r="I35" i="2"/>
  <c r="I36" i="2"/>
  <c r="I68" i="2"/>
  <c r="I65" i="2"/>
  <c r="E68" i="2"/>
  <c r="E67" i="2"/>
  <c r="E65" i="2"/>
  <c r="E66" i="2"/>
  <c r="E36" i="2"/>
  <c r="E37" i="2"/>
  <c r="E35" i="2"/>
  <c r="H224" i="2" l="1"/>
  <c r="G224" i="2"/>
  <c r="D224" i="2"/>
  <c r="C224" i="2"/>
  <c r="H223" i="2"/>
  <c r="G223" i="2"/>
  <c r="D223" i="2"/>
  <c r="C223" i="2"/>
  <c r="H222" i="2"/>
  <c r="G222" i="2"/>
  <c r="D222" i="2"/>
  <c r="C222" i="2"/>
  <c r="H221" i="2"/>
  <c r="G221" i="2"/>
  <c r="D221" i="2"/>
  <c r="C221" i="2"/>
  <c r="H220" i="2"/>
  <c r="G220" i="2"/>
  <c r="D220" i="2"/>
  <c r="C220" i="2"/>
  <c r="H219" i="2"/>
  <c r="I219" i="2" s="1"/>
  <c r="D219" i="2"/>
  <c r="H218" i="2"/>
  <c r="G218" i="2"/>
  <c r="D218" i="2"/>
  <c r="C218" i="2"/>
  <c r="H217" i="2"/>
  <c r="G217" i="2"/>
  <c r="D217" i="2"/>
  <c r="C217" i="2"/>
  <c r="H216" i="2"/>
  <c r="G216" i="2"/>
  <c r="D216" i="2"/>
  <c r="C216" i="2"/>
  <c r="H215" i="2"/>
  <c r="G215" i="2"/>
  <c r="D215" i="2"/>
  <c r="C215" i="2"/>
  <c r="H214" i="2"/>
  <c r="G214" i="2"/>
  <c r="D214" i="2"/>
  <c r="C214" i="2"/>
  <c r="H213" i="2"/>
  <c r="G213" i="2"/>
  <c r="D213" i="2"/>
  <c r="C213" i="2"/>
  <c r="H212" i="2"/>
  <c r="G212" i="2"/>
  <c r="D212" i="2"/>
  <c r="C212" i="2"/>
  <c r="H211" i="2"/>
  <c r="G211" i="2"/>
  <c r="D211" i="2"/>
  <c r="C211" i="2"/>
  <c r="H210" i="2"/>
  <c r="G210" i="2"/>
  <c r="D210" i="2"/>
  <c r="C210" i="2"/>
  <c r="H209" i="2"/>
  <c r="G209" i="2"/>
  <c r="D209" i="2"/>
  <c r="C209" i="2"/>
  <c r="H208" i="2"/>
  <c r="G208" i="2"/>
  <c r="D208" i="2"/>
  <c r="C208" i="2"/>
  <c r="H207" i="2"/>
  <c r="G207" i="2"/>
  <c r="D207" i="2"/>
  <c r="C207" i="2"/>
  <c r="H206" i="2"/>
  <c r="G206" i="2"/>
  <c r="D206" i="2"/>
  <c r="C206" i="2"/>
  <c r="H205" i="2"/>
  <c r="G205" i="2"/>
  <c r="D205" i="2"/>
  <c r="C205" i="2"/>
  <c r="H204" i="2"/>
  <c r="G204" i="2"/>
  <c r="D204" i="2"/>
  <c r="C204" i="2"/>
  <c r="H203" i="2"/>
  <c r="G203" i="2"/>
  <c r="D203" i="2"/>
  <c r="C203" i="2"/>
  <c r="H202" i="2"/>
  <c r="G202" i="2"/>
  <c r="D202" i="2"/>
  <c r="C202" i="2"/>
  <c r="H201" i="2"/>
  <c r="G201" i="2"/>
  <c r="D201" i="2"/>
  <c r="C201" i="2"/>
  <c r="H200" i="2"/>
  <c r="G200" i="2"/>
  <c r="D200" i="2"/>
  <c r="C200" i="2"/>
  <c r="H199" i="2"/>
  <c r="G199" i="2"/>
  <c r="D199" i="2"/>
  <c r="C199" i="2"/>
  <c r="H194" i="2"/>
  <c r="G194" i="2"/>
  <c r="D194" i="2"/>
  <c r="C194" i="2"/>
  <c r="H193" i="2"/>
  <c r="G193" i="2"/>
  <c r="D193" i="2"/>
  <c r="C193" i="2"/>
  <c r="H192" i="2"/>
  <c r="G192" i="2"/>
  <c r="D192" i="2"/>
  <c r="C192" i="2"/>
  <c r="H191" i="2"/>
  <c r="G191" i="2"/>
  <c r="D191" i="2"/>
  <c r="C191" i="2"/>
  <c r="H190" i="2"/>
  <c r="I190" i="2" s="1"/>
  <c r="D190" i="2"/>
  <c r="C190" i="2"/>
  <c r="H189" i="2"/>
  <c r="G189" i="2"/>
  <c r="D189" i="2"/>
  <c r="C189" i="2"/>
  <c r="H188" i="2"/>
  <c r="G188" i="2"/>
  <c r="D188" i="2"/>
  <c r="C188" i="2"/>
  <c r="H187" i="2"/>
  <c r="G187" i="2"/>
  <c r="D187" i="2"/>
  <c r="C187" i="2"/>
  <c r="H164" i="2"/>
  <c r="H184" i="2" s="1"/>
  <c r="H31" i="19" s="1"/>
  <c r="G164" i="2"/>
  <c r="G184" i="2" s="1"/>
  <c r="G31" i="19" s="1"/>
  <c r="D164" i="2"/>
  <c r="D184" i="2" s="1"/>
  <c r="D31" i="19" s="1"/>
  <c r="C164" i="2"/>
  <c r="C184" i="2" s="1"/>
  <c r="C31" i="19" s="1"/>
  <c r="G196" i="2" l="1"/>
  <c r="G39" i="19" s="1"/>
  <c r="I188" i="2"/>
  <c r="I189" i="2"/>
  <c r="I192" i="2"/>
  <c r="I222" i="2"/>
  <c r="I201" i="2"/>
  <c r="I204" i="2"/>
  <c r="I207" i="2"/>
  <c r="I210" i="2"/>
  <c r="I213" i="2"/>
  <c r="I216" i="2"/>
  <c r="I221" i="2"/>
  <c r="I224" i="2"/>
  <c r="I199" i="2"/>
  <c r="I202" i="2"/>
  <c r="I205" i="2"/>
  <c r="I208" i="2"/>
  <c r="I211" i="2"/>
  <c r="I214" i="2"/>
  <c r="I217" i="2"/>
  <c r="I191" i="2"/>
  <c r="I194" i="2"/>
  <c r="I187" i="2"/>
  <c r="I193" i="2"/>
  <c r="I184" i="2"/>
  <c r="I31" i="19" s="1"/>
  <c r="I164" i="2"/>
  <c r="I200" i="2"/>
  <c r="I203" i="2"/>
  <c r="I206" i="2"/>
  <c r="I209" i="2"/>
  <c r="I212" i="2"/>
  <c r="I215" i="2"/>
  <c r="I218" i="2"/>
  <c r="I220" i="2"/>
  <c r="I223" i="2"/>
  <c r="C228" i="2"/>
  <c r="D196" i="2"/>
  <c r="D39" i="19" s="1"/>
  <c r="E220" i="2"/>
  <c r="E204" i="2"/>
  <c r="E212" i="2"/>
  <c r="E214" i="2"/>
  <c r="E215" i="2"/>
  <c r="E216" i="2"/>
  <c r="E187" i="2"/>
  <c r="E188" i="2"/>
  <c r="E189" i="2"/>
  <c r="E190" i="2"/>
  <c r="E192" i="2"/>
  <c r="E194" i="2"/>
  <c r="E202" i="2"/>
  <c r="E210" i="2"/>
  <c r="E206" i="2"/>
  <c r="E207" i="2"/>
  <c r="E208" i="2"/>
  <c r="D228" i="2"/>
  <c r="E199" i="2"/>
  <c r="E200" i="2"/>
  <c r="E201" i="2"/>
  <c r="E218" i="2"/>
  <c r="E222" i="2"/>
  <c r="E223" i="2"/>
  <c r="E224" i="2"/>
  <c r="C196" i="2"/>
  <c r="C39" i="19" s="1"/>
  <c r="E209" i="2"/>
  <c r="E217" i="2"/>
  <c r="E191" i="2"/>
  <c r="E203" i="2"/>
  <c r="E211" i="2"/>
  <c r="E219" i="2"/>
  <c r="E193" i="2"/>
  <c r="E205" i="2"/>
  <c r="E213" i="2"/>
  <c r="E221" i="2"/>
  <c r="H196" i="2"/>
  <c r="H39" i="19" s="1"/>
  <c r="G228" i="2"/>
  <c r="H228" i="2"/>
  <c r="E164" i="2"/>
  <c r="E184" i="2" s="1"/>
  <c r="E31" i="19" s="1"/>
  <c r="H85" i="2"/>
  <c r="G85" i="2"/>
  <c r="D85" i="2"/>
  <c r="C85" i="2"/>
  <c r="H84" i="2"/>
  <c r="G84" i="2"/>
  <c r="D84" i="2"/>
  <c r="C84" i="2"/>
  <c r="H83" i="2"/>
  <c r="G83" i="2"/>
  <c r="D83" i="2"/>
  <c r="C83" i="2"/>
  <c r="H82" i="2"/>
  <c r="G82" i="2"/>
  <c r="D82" i="2"/>
  <c r="C82" i="2"/>
  <c r="H81" i="2"/>
  <c r="G81" i="2"/>
  <c r="D81" i="2"/>
  <c r="C81" i="2"/>
  <c r="H80" i="2"/>
  <c r="G80" i="2"/>
  <c r="D80" i="2"/>
  <c r="C80" i="2"/>
  <c r="H79" i="2"/>
  <c r="G79" i="2"/>
  <c r="D79" i="2"/>
  <c r="C79" i="2"/>
  <c r="H74" i="2"/>
  <c r="G74" i="2"/>
  <c r="D74" i="2"/>
  <c r="C74" i="2"/>
  <c r="H73" i="2"/>
  <c r="G73" i="2"/>
  <c r="D73" i="2"/>
  <c r="C73" i="2"/>
  <c r="H64" i="2"/>
  <c r="G64" i="2"/>
  <c r="D64" i="2"/>
  <c r="C64" i="2"/>
  <c r="H63" i="2"/>
  <c r="G63" i="2"/>
  <c r="D63" i="2"/>
  <c r="C63" i="2"/>
  <c r="H62" i="2"/>
  <c r="G62" i="2"/>
  <c r="D62" i="2"/>
  <c r="C62" i="2"/>
  <c r="H61" i="2"/>
  <c r="G61" i="2"/>
  <c r="D61" i="2"/>
  <c r="C61" i="2"/>
  <c r="H56" i="2"/>
  <c r="G56" i="2"/>
  <c r="D56" i="2"/>
  <c r="C56" i="2"/>
  <c r="H55" i="2"/>
  <c r="G55" i="2"/>
  <c r="D55" i="2"/>
  <c r="C55" i="2"/>
  <c r="H54" i="2"/>
  <c r="G54" i="2"/>
  <c r="D54" i="2"/>
  <c r="C54" i="2"/>
  <c r="H53" i="2"/>
  <c r="G53" i="2"/>
  <c r="D53" i="2"/>
  <c r="C53" i="2"/>
  <c r="H52" i="2"/>
  <c r="G52" i="2"/>
  <c r="D52" i="2"/>
  <c r="C52" i="2"/>
  <c r="H51" i="2"/>
  <c r="G51" i="2"/>
  <c r="D51" i="2"/>
  <c r="C51" i="2"/>
  <c r="H46" i="2"/>
  <c r="G46" i="2"/>
  <c r="G48" i="2" s="1"/>
  <c r="G36" i="19" s="1"/>
  <c r="D46" i="2"/>
  <c r="C46" i="2"/>
  <c r="H44" i="2"/>
  <c r="I44" i="2" s="1"/>
  <c r="D44" i="2"/>
  <c r="C44" i="2"/>
  <c r="H43" i="2"/>
  <c r="D43" i="2"/>
  <c r="H34" i="2"/>
  <c r="G34" i="2"/>
  <c r="H33" i="2"/>
  <c r="G33" i="2"/>
  <c r="H32" i="2"/>
  <c r="G32" i="2"/>
  <c r="H31" i="2"/>
  <c r="G31" i="2"/>
  <c r="D34" i="2"/>
  <c r="C34" i="2"/>
  <c r="D33" i="2"/>
  <c r="C33" i="2"/>
  <c r="D32" i="2"/>
  <c r="C32" i="2"/>
  <c r="D31" i="2"/>
  <c r="C31" i="2"/>
  <c r="D23" i="19" l="1"/>
  <c r="C23" i="19"/>
  <c r="G23" i="19"/>
  <c r="H23" i="19"/>
  <c r="D48" i="2"/>
  <c r="D36" i="19" s="1"/>
  <c r="I43" i="2"/>
  <c r="H48" i="2"/>
  <c r="H36" i="19" s="1"/>
  <c r="E228" i="2"/>
  <c r="I31" i="2"/>
  <c r="I34" i="2"/>
  <c r="I51" i="2"/>
  <c r="I54" i="2"/>
  <c r="I61" i="2"/>
  <c r="I64" i="2"/>
  <c r="I79" i="2"/>
  <c r="I82" i="2"/>
  <c r="I85" i="2"/>
  <c r="I53" i="2"/>
  <c r="I56" i="2"/>
  <c r="I63" i="2"/>
  <c r="I74" i="2"/>
  <c r="I81" i="2"/>
  <c r="I84" i="2"/>
  <c r="I33" i="2"/>
  <c r="I228" i="2"/>
  <c r="I52" i="2"/>
  <c r="I55" i="2"/>
  <c r="I62" i="2"/>
  <c r="I73" i="2"/>
  <c r="I80" i="2"/>
  <c r="I83" i="2"/>
  <c r="I196" i="2"/>
  <c r="I39" i="19" s="1"/>
  <c r="I46" i="2"/>
  <c r="I32" i="2"/>
  <c r="C48" i="2"/>
  <c r="C36" i="19" s="1"/>
  <c r="G87" i="2"/>
  <c r="G22" i="19" s="1"/>
  <c r="H76" i="2"/>
  <c r="H38" i="19" s="1"/>
  <c r="H70" i="2"/>
  <c r="H30" i="19" s="1"/>
  <c r="G70" i="2"/>
  <c r="G30" i="19" s="1"/>
  <c r="G58" i="2"/>
  <c r="G20" i="19" s="1"/>
  <c r="G76" i="2"/>
  <c r="G38" i="19" s="1"/>
  <c r="G41" i="19" s="1"/>
  <c r="E196" i="2"/>
  <c r="E39" i="19" s="1"/>
  <c r="D58" i="2"/>
  <c r="D20" i="19" s="1"/>
  <c r="H58" i="2"/>
  <c r="H20" i="19" s="1"/>
  <c r="H87" i="2"/>
  <c r="H22" i="19" s="1"/>
  <c r="G39" i="2"/>
  <c r="G28" i="19" s="1"/>
  <c r="H39" i="2"/>
  <c r="H28" i="19" s="1"/>
  <c r="E64" i="2"/>
  <c r="E79" i="2"/>
  <c r="E83" i="2"/>
  <c r="E81" i="2"/>
  <c r="C39" i="2"/>
  <c r="C28" i="19" s="1"/>
  <c r="E62" i="2"/>
  <c r="D39" i="2"/>
  <c r="D28" i="19" s="1"/>
  <c r="D76" i="2"/>
  <c r="D38" i="19" s="1"/>
  <c r="E74" i="2"/>
  <c r="D87" i="2"/>
  <c r="D22" i="19" s="1"/>
  <c r="E85" i="2"/>
  <c r="D70" i="2"/>
  <c r="D30" i="19" s="1"/>
  <c r="C76" i="2"/>
  <c r="C38" i="19" s="1"/>
  <c r="E82" i="2"/>
  <c r="C87" i="2"/>
  <c r="C22" i="19" s="1"/>
  <c r="E43" i="2"/>
  <c r="E44" i="2"/>
  <c r="E46" i="2"/>
  <c r="E51" i="2"/>
  <c r="E52" i="2"/>
  <c r="E53" i="2"/>
  <c r="E54" i="2"/>
  <c r="E61" i="2"/>
  <c r="C58" i="2"/>
  <c r="C20" i="19" s="1"/>
  <c r="E63" i="2"/>
  <c r="E80" i="2"/>
  <c r="E84" i="2"/>
  <c r="E73" i="2"/>
  <c r="C70" i="2"/>
  <c r="C30" i="19" s="1"/>
  <c r="E55" i="2"/>
  <c r="E56" i="2"/>
  <c r="E34" i="2"/>
  <c r="E31" i="2"/>
  <c r="E32" i="2"/>
  <c r="E33" i="2"/>
  <c r="E23" i="19" l="1"/>
  <c r="I23" i="19"/>
  <c r="G25" i="19"/>
  <c r="H33" i="19"/>
  <c r="H41" i="19"/>
  <c r="G33" i="19"/>
  <c r="H25" i="19"/>
  <c r="C25" i="19"/>
  <c r="C33" i="19"/>
  <c r="D25" i="19"/>
  <c r="C41" i="19"/>
  <c r="D33" i="19"/>
  <c r="D41" i="19"/>
  <c r="I70" i="2"/>
  <c r="I30" i="19" s="1"/>
  <c r="I58" i="2"/>
  <c r="I20" i="19" s="1"/>
  <c r="I48" i="2"/>
  <c r="I36" i="19" s="1"/>
  <c r="I39" i="2"/>
  <c r="I28" i="19" s="1"/>
  <c r="I76" i="2"/>
  <c r="I38" i="19" s="1"/>
  <c r="I87" i="2"/>
  <c r="I22" i="19" s="1"/>
  <c r="E76" i="2"/>
  <c r="E38" i="19" s="1"/>
  <c r="E39" i="2"/>
  <c r="E28" i="19" s="1"/>
  <c r="E48" i="2"/>
  <c r="E36" i="19" s="1"/>
  <c r="E70" i="2"/>
  <c r="E30" i="19" s="1"/>
  <c r="E58" i="2"/>
  <c r="E20" i="19" s="1"/>
  <c r="E87" i="2"/>
  <c r="E22" i="19" s="1"/>
  <c r="I41" i="19" l="1"/>
  <c r="I33" i="19"/>
  <c r="I25" i="19"/>
  <c r="E33" i="19"/>
  <c r="E41" i="19"/>
  <c r="E25" i="19"/>
  <c r="D10" i="2"/>
  <c r="D11" i="2"/>
  <c r="D12" i="2"/>
  <c r="D13" i="2"/>
  <c r="D14" i="2"/>
  <c r="D15" i="2"/>
  <c r="D16" i="2"/>
  <c r="D17" i="2"/>
  <c r="D28" i="2" l="1"/>
  <c r="D10" i="19" s="1"/>
  <c r="L78" i="14"/>
  <c r="L72" i="14"/>
  <c r="L55" i="14"/>
  <c r="L35" i="14"/>
  <c r="L20" i="14"/>
  <c r="L21" i="14" s="1"/>
  <c r="D78" i="14"/>
  <c r="D72" i="14"/>
  <c r="D55" i="14"/>
  <c r="D35" i="14"/>
  <c r="D20" i="14"/>
  <c r="D21" i="14" s="1"/>
  <c r="L78" i="15"/>
  <c r="L72" i="15"/>
  <c r="L55" i="15"/>
  <c r="L35" i="15"/>
  <c r="L20" i="15"/>
  <c r="L21" i="15" s="1"/>
  <c r="D78" i="15"/>
  <c r="D72" i="15"/>
  <c r="D55" i="15"/>
  <c r="D35" i="15"/>
  <c r="D20" i="15"/>
  <c r="D21" i="15" s="1"/>
  <c r="H72" i="14"/>
  <c r="H73" i="14"/>
  <c r="H74" i="14"/>
  <c r="H75" i="14"/>
  <c r="H76" i="14"/>
  <c r="H77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7" i="15"/>
  <c r="H76" i="15"/>
  <c r="H73" i="15"/>
  <c r="H72" i="15"/>
  <c r="H71" i="15"/>
  <c r="H70" i="15"/>
  <c r="H69" i="15"/>
  <c r="H68" i="15"/>
  <c r="H67" i="15"/>
  <c r="H66" i="15"/>
  <c r="H65" i="15"/>
  <c r="H64" i="15"/>
  <c r="H63" i="15"/>
  <c r="H62" i="15"/>
  <c r="H61" i="15"/>
  <c r="H60" i="15"/>
  <c r="H54" i="15"/>
  <c r="H53" i="15"/>
  <c r="H52" i="15"/>
  <c r="H51" i="15"/>
  <c r="H50" i="15"/>
  <c r="H49" i="15"/>
  <c r="H48" i="15"/>
  <c r="H45" i="15"/>
  <c r="H44" i="15"/>
  <c r="H43" i="15"/>
  <c r="H38" i="15"/>
  <c r="H37" i="15"/>
  <c r="H36" i="15"/>
  <c r="H35" i="15"/>
  <c r="H34" i="15"/>
  <c r="H33" i="15"/>
  <c r="H32" i="15"/>
  <c r="H29" i="15"/>
  <c r="H28" i="15"/>
  <c r="H27" i="15"/>
  <c r="H26" i="15"/>
  <c r="H25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H6" i="15"/>
  <c r="H5" i="15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6" i="14"/>
  <c r="H5" i="14"/>
  <c r="L81" i="14" l="1"/>
  <c r="L82" i="14" s="1"/>
  <c r="D81" i="14"/>
  <c r="D82" i="14" s="1"/>
  <c r="L81" i="15"/>
  <c r="L82" i="15" s="1"/>
  <c r="D81" i="15"/>
  <c r="D82" i="15" s="1"/>
  <c r="H157" i="2"/>
  <c r="H158" i="2"/>
  <c r="I158" i="2" s="1"/>
  <c r="H156" i="2"/>
  <c r="G157" i="2"/>
  <c r="G156" i="2"/>
  <c r="D157" i="2"/>
  <c r="D158" i="2"/>
  <c r="D156" i="2"/>
  <c r="C157" i="2"/>
  <c r="C156" i="2"/>
  <c r="H137" i="2"/>
  <c r="H138" i="2"/>
  <c r="H139" i="2"/>
  <c r="H140" i="2"/>
  <c r="H141" i="2"/>
  <c r="H142" i="2"/>
  <c r="H143" i="2"/>
  <c r="H144" i="2"/>
  <c r="H145" i="2"/>
  <c r="H136" i="2"/>
  <c r="G137" i="2"/>
  <c r="G138" i="2"/>
  <c r="G139" i="2"/>
  <c r="G140" i="2"/>
  <c r="G141" i="2"/>
  <c r="G142" i="2"/>
  <c r="G143" i="2"/>
  <c r="G144" i="2"/>
  <c r="G145" i="2"/>
  <c r="G136" i="2"/>
  <c r="D137" i="2"/>
  <c r="D138" i="2"/>
  <c r="D139" i="2"/>
  <c r="D140" i="2"/>
  <c r="D141" i="2"/>
  <c r="D142" i="2"/>
  <c r="D143" i="2"/>
  <c r="D144" i="2"/>
  <c r="D145" i="2"/>
  <c r="D136" i="2"/>
  <c r="C137" i="2"/>
  <c r="C138" i="2"/>
  <c r="C139" i="2"/>
  <c r="C140" i="2"/>
  <c r="C141" i="2"/>
  <c r="C142" i="2"/>
  <c r="C143" i="2"/>
  <c r="C144" i="2"/>
  <c r="C145" i="2"/>
  <c r="C136" i="2"/>
  <c r="D115" i="2"/>
  <c r="D116" i="2"/>
  <c r="D117" i="2"/>
  <c r="D118" i="2"/>
  <c r="D119" i="2"/>
  <c r="D120" i="2"/>
  <c r="D121" i="2"/>
  <c r="D123" i="2"/>
  <c r="D124" i="2"/>
  <c r="D125" i="2"/>
  <c r="D126" i="2"/>
  <c r="D127" i="2"/>
  <c r="D128" i="2"/>
  <c r="D129" i="2"/>
  <c r="D130" i="2"/>
  <c r="D131" i="2"/>
  <c r="D114" i="2"/>
  <c r="D96" i="2"/>
  <c r="D95" i="2"/>
  <c r="H115" i="2"/>
  <c r="H116" i="2"/>
  <c r="H117" i="2"/>
  <c r="H118" i="2"/>
  <c r="H119" i="2"/>
  <c r="H120" i="2"/>
  <c r="H121" i="2"/>
  <c r="H123" i="2"/>
  <c r="H124" i="2"/>
  <c r="H125" i="2"/>
  <c r="H126" i="2"/>
  <c r="H127" i="2"/>
  <c r="H128" i="2"/>
  <c r="H129" i="2"/>
  <c r="H130" i="2"/>
  <c r="H131" i="2"/>
  <c r="H114" i="2"/>
  <c r="G115" i="2"/>
  <c r="G116" i="2"/>
  <c r="G117" i="2"/>
  <c r="G118" i="2"/>
  <c r="G119" i="2"/>
  <c r="G120" i="2"/>
  <c r="G121" i="2"/>
  <c r="G123" i="2"/>
  <c r="G124" i="2"/>
  <c r="G125" i="2"/>
  <c r="G126" i="2"/>
  <c r="G127" i="2"/>
  <c r="G128" i="2"/>
  <c r="G129" i="2"/>
  <c r="G130" i="2"/>
  <c r="G131" i="2"/>
  <c r="G114" i="2"/>
  <c r="C115" i="2"/>
  <c r="C116" i="2"/>
  <c r="C117" i="2"/>
  <c r="C118" i="2"/>
  <c r="C119" i="2"/>
  <c r="C120" i="2"/>
  <c r="C121" i="2"/>
  <c r="C123" i="2"/>
  <c r="C124" i="2"/>
  <c r="C125" i="2"/>
  <c r="C126" i="2"/>
  <c r="C127" i="2"/>
  <c r="C128" i="2"/>
  <c r="C129" i="2"/>
  <c r="C130" i="2"/>
  <c r="C131" i="2"/>
  <c r="C114" i="2"/>
  <c r="H96" i="2"/>
  <c r="H95" i="2"/>
  <c r="G96" i="2"/>
  <c r="G95" i="2"/>
  <c r="C95" i="2"/>
  <c r="C111" i="2" s="1"/>
  <c r="C12" i="19" s="1"/>
  <c r="H11" i="2"/>
  <c r="H12" i="2"/>
  <c r="H13" i="2"/>
  <c r="H14" i="2"/>
  <c r="H15" i="2"/>
  <c r="H16" i="2"/>
  <c r="H17" i="2"/>
  <c r="H10" i="2"/>
  <c r="G11" i="2"/>
  <c r="G12" i="2"/>
  <c r="G13" i="2"/>
  <c r="G14" i="2"/>
  <c r="G15" i="2"/>
  <c r="G16" i="2"/>
  <c r="G17" i="2"/>
  <c r="G10" i="2"/>
  <c r="C11" i="2"/>
  <c r="C12" i="2"/>
  <c r="C13" i="2"/>
  <c r="C14" i="2"/>
  <c r="C15" i="2"/>
  <c r="C16" i="2"/>
  <c r="C10" i="2"/>
  <c r="D111" i="2" l="1"/>
  <c r="D12" i="19" s="1"/>
  <c r="I130" i="2"/>
  <c r="G111" i="2"/>
  <c r="G12" i="19" s="1"/>
  <c r="I117" i="2"/>
  <c r="I124" i="2"/>
  <c r="H111" i="2"/>
  <c r="H12" i="19" s="1"/>
  <c r="H133" i="2"/>
  <c r="H13" i="19" s="1"/>
  <c r="G133" i="2"/>
  <c r="G13" i="19" s="1"/>
  <c r="C28" i="2"/>
  <c r="G28" i="2"/>
  <c r="G10" i="19" s="1"/>
  <c r="H28" i="2"/>
  <c r="H10" i="19" s="1"/>
  <c r="I142" i="2"/>
  <c r="I141" i="2"/>
  <c r="I131" i="2"/>
  <c r="I125" i="2"/>
  <c r="I118" i="2"/>
  <c r="I127" i="2"/>
  <c r="I120" i="2"/>
  <c r="I13" i="2"/>
  <c r="I17" i="2"/>
  <c r="I11" i="2"/>
  <c r="I16" i="2"/>
  <c r="I156" i="2"/>
  <c r="I144" i="2"/>
  <c r="I138" i="2"/>
  <c r="I128" i="2"/>
  <c r="I121" i="2"/>
  <c r="I115" i="2"/>
  <c r="I145" i="2"/>
  <c r="I139" i="2"/>
  <c r="I12" i="2"/>
  <c r="I129" i="2"/>
  <c r="I123" i="2"/>
  <c r="I116" i="2"/>
  <c r="I95" i="2"/>
  <c r="I96" i="2"/>
  <c r="I136" i="2"/>
  <c r="I140" i="2"/>
  <c r="I114" i="2"/>
  <c r="I126" i="2"/>
  <c r="I119" i="2"/>
  <c r="I157" i="2"/>
  <c r="I15" i="2"/>
  <c r="I14" i="2"/>
  <c r="I143" i="2"/>
  <c r="I137" i="2"/>
  <c r="G160" i="2"/>
  <c r="C133" i="2"/>
  <c r="C13" i="19" s="1"/>
  <c r="D133" i="2"/>
  <c r="D13" i="19" s="1"/>
  <c r="E144" i="2"/>
  <c r="E140" i="2"/>
  <c r="E129" i="2"/>
  <c r="E125" i="2"/>
  <c r="E120" i="2"/>
  <c r="E116" i="2"/>
  <c r="E130" i="2"/>
  <c r="E117" i="2"/>
  <c r="E136" i="2"/>
  <c r="E145" i="2"/>
  <c r="E141" i="2"/>
  <c r="E137" i="2"/>
  <c r="E126" i="2"/>
  <c r="E121" i="2"/>
  <c r="E142" i="2"/>
  <c r="E138" i="2"/>
  <c r="E96" i="2"/>
  <c r="E128" i="2"/>
  <c r="D160" i="2"/>
  <c r="E157" i="2"/>
  <c r="E143" i="2"/>
  <c r="E139" i="2"/>
  <c r="D153" i="2"/>
  <c r="D14" i="19" s="1"/>
  <c r="E124" i="2"/>
  <c r="E119" i="2"/>
  <c r="E115" i="2"/>
  <c r="E131" i="2"/>
  <c r="E127" i="2"/>
  <c r="E123" i="2"/>
  <c r="E118" i="2"/>
  <c r="E156" i="2"/>
  <c r="E158" i="2"/>
  <c r="E95" i="2"/>
  <c r="C153" i="2"/>
  <c r="C14" i="19" s="1"/>
  <c r="C160" i="2"/>
  <c r="H160" i="2"/>
  <c r="H153" i="2"/>
  <c r="H14" i="19" s="1"/>
  <c r="G153" i="2"/>
  <c r="G14" i="19" s="1"/>
  <c r="E114" i="2"/>
  <c r="D89" i="2"/>
  <c r="C15" i="19" l="1"/>
  <c r="C232" i="2"/>
  <c r="D15" i="19"/>
  <c r="D232" i="2"/>
  <c r="D234" i="2" s="1"/>
  <c r="G15" i="19"/>
  <c r="G17" i="19" s="1"/>
  <c r="G46" i="19" s="1"/>
  <c r="G232" i="2"/>
  <c r="H15" i="19"/>
  <c r="H17" i="19" s="1"/>
  <c r="H46" i="19" s="1"/>
  <c r="H232" i="2"/>
  <c r="C89" i="2"/>
  <c r="C10" i="19"/>
  <c r="D17" i="19"/>
  <c r="D46" i="19" s="1"/>
  <c r="I111" i="2"/>
  <c r="I12" i="19" s="1"/>
  <c r="E111" i="2"/>
  <c r="E12" i="19" s="1"/>
  <c r="I28" i="2"/>
  <c r="I10" i="19" s="1"/>
  <c r="H89" i="2"/>
  <c r="I153" i="2"/>
  <c r="I14" i="19" s="1"/>
  <c r="I160" i="2"/>
  <c r="G89" i="2"/>
  <c r="I133" i="2"/>
  <c r="I13" i="19" s="1"/>
  <c r="E133" i="2"/>
  <c r="E13" i="19" s="1"/>
  <c r="E153" i="2"/>
  <c r="E14" i="19" s="1"/>
  <c r="E160" i="2"/>
  <c r="C17" i="19" l="1"/>
  <c r="C46" i="19" s="1"/>
  <c r="E15" i="19"/>
  <c r="E232" i="2"/>
  <c r="I15" i="19"/>
  <c r="I17" i="19" s="1"/>
  <c r="I46" i="19" s="1"/>
  <c r="I232" i="2"/>
  <c r="I89" i="2"/>
  <c r="G234" i="2"/>
  <c r="J93" i="17" s="1"/>
  <c r="C234" i="2"/>
  <c r="I93" i="17" s="1"/>
  <c r="E12" i="2" l="1"/>
  <c r="E11" i="2"/>
  <c r="E17" i="2" l="1"/>
  <c r="E13" i="2"/>
  <c r="E16" i="2"/>
  <c r="E15" i="2"/>
  <c r="I10" i="2"/>
  <c r="E10" i="2"/>
  <c r="E14" i="2"/>
  <c r="E28" i="2" l="1"/>
  <c r="E89" i="2" l="1"/>
  <c r="E234" i="2" s="1"/>
  <c r="E10" i="19"/>
  <c r="E17" i="19" s="1"/>
  <c r="E46" i="19" s="1"/>
  <c r="H234" i="2"/>
  <c r="I234" i="2"/>
</calcChain>
</file>

<file path=xl/sharedStrings.xml><?xml version="1.0" encoding="utf-8"?>
<sst xmlns="http://schemas.openxmlformats.org/spreadsheetml/2006/main" count="2160" uniqueCount="800">
  <si>
    <t>ACTUALS</t>
  </si>
  <si>
    <t>BUDGET</t>
  </si>
  <si>
    <t>VARIANCE</t>
  </si>
  <si>
    <t>EXPENSES</t>
  </si>
  <si>
    <t>BALANCE SHEET</t>
  </si>
  <si>
    <t>* * * *  A S S E T S  * * * *</t>
  </si>
  <si>
    <t>CASH</t>
  </si>
  <si>
    <t>TOTAL CASH</t>
  </si>
  <si>
    <t>* * TOTAL ASSETS * *</t>
  </si>
  <si>
    <t>ACCOUNTS PAYABLE</t>
  </si>
  <si>
    <t>TOTAL ACCOUNTS PAYABLE</t>
  </si>
  <si>
    <t>* * TOTAL LIABILITIES &amp; EQUITY * *</t>
  </si>
  <si>
    <t>Net
Change</t>
  </si>
  <si>
    <t>1-41400</t>
  </si>
  <si>
    <t>1-49020</t>
  </si>
  <si>
    <t>2-61030</t>
  </si>
  <si>
    <t>2-62030</t>
  </si>
  <si>
    <t>3-63060</t>
  </si>
  <si>
    <t>1-49010</t>
  </si>
  <si>
    <t>2-62020</t>
  </si>
  <si>
    <t>YTD</t>
  </si>
  <si>
    <t>MTD</t>
  </si>
  <si>
    <t>Budget</t>
  </si>
  <si>
    <t>$ Over Budget</t>
  </si>
  <si>
    <t>% of Budget</t>
  </si>
  <si>
    <t>Income</t>
  </si>
  <si>
    <t>Account #</t>
  </si>
  <si>
    <t>1-49020 · Interest Income</t>
  </si>
  <si>
    <t>Total Income</t>
  </si>
  <si>
    <t>Expense</t>
  </si>
  <si>
    <t>66000 · Payroll Expenses</t>
  </si>
  <si>
    <t>Total Expense</t>
  </si>
  <si>
    <t>1 · Adm</t>
  </si>
  <si>
    <t>3-63070</t>
  </si>
  <si>
    <t>4-65020</t>
  </si>
  <si>
    <t>TOTAL ADMIN EXPENSES</t>
  </si>
  <si>
    <t>1-41101</t>
  </si>
  <si>
    <t>Jul 16</t>
  </si>
  <si>
    <t>Jan - Jul 16</t>
  </si>
  <si>
    <t>1-41090</t>
  </si>
  <si>
    <t>1-41092</t>
  </si>
  <si>
    <t>1-41115</t>
  </si>
  <si>
    <t>1-41120</t>
  </si>
  <si>
    <t>1-41900</t>
  </si>
  <si>
    <t>Reserve Income</t>
  </si>
  <si>
    <t>Late Fees</t>
  </si>
  <si>
    <t>Developer Subsidy</t>
  </si>
  <si>
    <t>1-60010</t>
  </si>
  <si>
    <t>1-60020</t>
  </si>
  <si>
    <t>1-60200</t>
  </si>
  <si>
    <t>1-60500</t>
  </si>
  <si>
    <t>1-60550</t>
  </si>
  <si>
    <t>1-60570</t>
  </si>
  <si>
    <t>1-60580</t>
  </si>
  <si>
    <t>1-60581</t>
  </si>
  <si>
    <t>Annual Corporate Report</t>
  </si>
  <si>
    <t>Management Fees</t>
  </si>
  <si>
    <t>Accounting (Review &amp; Tax Prep)</t>
  </si>
  <si>
    <t>Insurance</t>
  </si>
  <si>
    <t>OPERATING EXPENSES:</t>
  </si>
  <si>
    <t>2-62060</t>
  </si>
  <si>
    <t>2-62100</t>
  </si>
  <si>
    <t>Water &amp; Sewer</t>
  </si>
  <si>
    <t>3-63010</t>
  </si>
  <si>
    <t>TOTAL COMMUNITY INCOME</t>
  </si>
  <si>
    <t>ADMINISTRATIVE EXPENSES:</t>
  </si>
  <si>
    <t>Computer Support</t>
  </si>
  <si>
    <t>Office Supplies</t>
  </si>
  <si>
    <t>HOME SITE MAINTENANCE:</t>
  </si>
  <si>
    <t>TOTAL HOME SITE MAINTENANCE:</t>
  </si>
  <si>
    <t>TOTAL EXPENSES:</t>
  </si>
  <si>
    <t>CURRENT YEAR NET INCOME (LOSS):</t>
  </si>
  <si>
    <t>1-4 · Admin Income</t>
  </si>
  <si>
    <t>1-41101 · Reserve Income</t>
  </si>
  <si>
    <t>1-41115 · Other Income</t>
  </si>
  <si>
    <t>1-41400 · Gate/Access Income</t>
  </si>
  <si>
    <t>1-41900 · Late Fees</t>
  </si>
  <si>
    <t>1-49010 · Interest Income - Reserves</t>
  </si>
  <si>
    <t>1-4 · Admin Income - Other</t>
  </si>
  <si>
    <t>Total 1-4 · Admin Income</t>
  </si>
  <si>
    <t>1-60010 · Annual Corporate Report</t>
  </si>
  <si>
    <t>1-60020 · Management Fees</t>
  </si>
  <si>
    <t>1-60500 · Accounting (Review &amp; Tax Prep)</t>
  </si>
  <si>
    <t>2 · Operating Expenses</t>
  </si>
  <si>
    <t>2 · Operating Expenses - Other</t>
  </si>
  <si>
    <t>Total 2 · Operating Expenses</t>
  </si>
  <si>
    <t>1-4 · A</t>
  </si>
  <si>
    <t>2 · Ope</t>
  </si>
  <si>
    <t>3 · Rec</t>
  </si>
  <si>
    <t>OTHER CURRENT ASSETS</t>
  </si>
  <si>
    <t xml:space="preserve">  Accounts Payable              </t>
  </si>
  <si>
    <t xml:space="preserve">  Prepaid Maintenance Fees      </t>
  </si>
  <si>
    <t>EQUITY</t>
  </si>
  <si>
    <t>SUBTOTAL EQUITY</t>
  </si>
  <si>
    <t>The Place Master Association, Inc.</t>
  </si>
  <si>
    <t>1-04109 · Maintenance Fees 62'</t>
  </si>
  <si>
    <t>1-41090 · Maintenance Fee 52'</t>
  </si>
  <si>
    <t>1-41092 · Maintenance Fees 75'</t>
  </si>
  <si>
    <t>1-41093 · Maintenance Fees Dev. 52'</t>
  </si>
  <si>
    <t>1-41094 · Maintenance Fees Dev. 62'</t>
  </si>
  <si>
    <t>1-41095 · Maintenance Fees Dev. 75'</t>
  </si>
  <si>
    <t>1-41120 · Transfer Fess</t>
  </si>
  <si>
    <t>1-4200 · Developer Subsidy</t>
  </si>
  <si>
    <t>1 · Admininstrative Expenses</t>
  </si>
  <si>
    <t>1-60100 · Bad Debt</t>
  </si>
  <si>
    <t>1-60200 · Computer Support</t>
  </si>
  <si>
    <t>1-60550 · Licenses/Fees/Taxes</t>
  </si>
  <si>
    <t>1-60570 · Insurance</t>
  </si>
  <si>
    <t>1-60580 · Office Supplies</t>
  </si>
  <si>
    <t>1-60581 · Community Website</t>
  </si>
  <si>
    <t>1-60660 · Professional Fees/Legal</t>
  </si>
  <si>
    <t>1 · Admininstrative Expenses - Other</t>
  </si>
  <si>
    <t>Total 1 · Admininstrative Expenses</t>
  </si>
  <si>
    <t>2-61020 · Electric</t>
  </si>
  <si>
    <t>2-61030 · Water &amp; Sewer</t>
  </si>
  <si>
    <t>2-61100 · Front Entry Feature</t>
  </si>
  <si>
    <t>2-61110 · Common Area Landscape Maint.</t>
  </si>
  <si>
    <t>2-61120 · Common Area Landscape Extras</t>
  </si>
  <si>
    <t>2-61130 · Common Area Tree Trimming</t>
  </si>
  <si>
    <t>2-61140 · Common Area Irrigation</t>
  </si>
  <si>
    <t>2-62010 · Alarm Monitoring</t>
  </si>
  <si>
    <t>2-62020 · Access Control - Gatehouse</t>
  </si>
  <si>
    <t>2-62030 · Gatehouse Maintenance</t>
  </si>
  <si>
    <t>2-62040 · Gatehouse Phones</t>
  </si>
  <si>
    <t>2-62050 · General Repairs</t>
  </si>
  <si>
    <t>2-62060 · Lake/Preserve Maint./Monitoring</t>
  </si>
  <si>
    <t>2-62070 · Aerators Maintenance</t>
  </si>
  <si>
    <t>2-62080 · Rust Control System</t>
  </si>
  <si>
    <t>2-62090 · Holiday Lights</t>
  </si>
  <si>
    <t>2-62100 · Hurrican Recovery</t>
  </si>
  <si>
    <t>3 · Recreation Area Expenses</t>
  </si>
  <si>
    <t>3-63000 · Rec Area Trash Removal</t>
  </si>
  <si>
    <t>3-63010 · Rec Area Telephone</t>
  </si>
  <si>
    <t>3-63020 · Rec Area Janitorial Supples</t>
  </si>
  <si>
    <t>3-63030 · Rec Area Pool/Spa Maintenance</t>
  </si>
  <si>
    <t>3-63040 · Rec Area Electric</t>
  </si>
  <si>
    <t>3-63050 · Rec Area Water &amp; Sewer</t>
  </si>
  <si>
    <t>3-63060 · Rec Area Maintenance</t>
  </si>
  <si>
    <t>3-63070 · Rec Area Landscape Contract</t>
  </si>
  <si>
    <t>3-63080 · Rec Area Landscape Extras</t>
  </si>
  <si>
    <t>3-63090 · Rec Area Staffing</t>
  </si>
  <si>
    <t>3-63095 · Rec Area Clubhouse Activities</t>
  </si>
  <si>
    <t>3-63100 · Rec Area Tennis Center</t>
  </si>
  <si>
    <t>3-63110 · Rec Area Restaurant</t>
  </si>
  <si>
    <t>3-63120 · Rec Area Cafe'/Marketplace</t>
  </si>
  <si>
    <t>3 · Recreation Area Expenses - Other</t>
  </si>
  <si>
    <t>Total 3 · Recreation Area Expenses</t>
  </si>
  <si>
    <t>4 · Home Site Maintenance</t>
  </si>
  <si>
    <t>4-65000 · Homes Landscape Maintenance</t>
  </si>
  <si>
    <t>4-65010 · Homes Mulch/White Fly</t>
  </si>
  <si>
    <t>4-65020 · Homes Irrigation Maintenance</t>
  </si>
  <si>
    <t>4 · Home Site Maintenance - Other</t>
  </si>
  <si>
    <t>Total 4 · Home Site Maintenance</t>
  </si>
  <si>
    <t>9-99999 · Year End Suspense</t>
  </si>
  <si>
    <t>1-04109</t>
  </si>
  <si>
    <t>Maintenance Fees 62'</t>
  </si>
  <si>
    <t>Maintenance Fees 75'</t>
  </si>
  <si>
    <t>1-41093</t>
  </si>
  <si>
    <t>1-41094</t>
  </si>
  <si>
    <t>1-41095</t>
  </si>
  <si>
    <t>Transfer Fess</t>
  </si>
  <si>
    <t>1-60100</t>
  </si>
  <si>
    <t>Bad Debt</t>
  </si>
  <si>
    <t>Licenses/Fees/Taxes</t>
  </si>
  <si>
    <t>Community Website</t>
  </si>
  <si>
    <t>1-60660</t>
  </si>
  <si>
    <t>Professional Fees/Legal</t>
  </si>
  <si>
    <t>2-61020</t>
  </si>
  <si>
    <t>Electric</t>
  </si>
  <si>
    <t>2-61100</t>
  </si>
  <si>
    <t>2-61110</t>
  </si>
  <si>
    <t>Common Area Landscape Maint.</t>
  </si>
  <si>
    <t>2-61120</t>
  </si>
  <si>
    <t>Common Area Landscape Extras</t>
  </si>
  <si>
    <t>2-61130</t>
  </si>
  <si>
    <t>Common Area Tree Trimming</t>
  </si>
  <si>
    <t>2-61140</t>
  </si>
  <si>
    <t>Common Area Irrigation</t>
  </si>
  <si>
    <t>2-62010</t>
  </si>
  <si>
    <t>Alarm Monitoring</t>
  </si>
  <si>
    <t>Access Control - Gatehouse</t>
  </si>
  <si>
    <t>Gatehouse Maintenance</t>
  </si>
  <si>
    <t>2-62040</t>
  </si>
  <si>
    <t>Gatehouse Phones</t>
  </si>
  <si>
    <t>2-62050</t>
  </si>
  <si>
    <t>General Repairs</t>
  </si>
  <si>
    <t>Lake/Preserve Maint./Monitoring</t>
  </si>
  <si>
    <t>2-62070</t>
  </si>
  <si>
    <t>Aerators Maintenance</t>
  </si>
  <si>
    <t>2-62080</t>
  </si>
  <si>
    <t>Rust Control System</t>
  </si>
  <si>
    <t>2-62090</t>
  </si>
  <si>
    <t>Holiday Lights</t>
  </si>
  <si>
    <t>3-63000</t>
  </si>
  <si>
    <t>Rec Area Trash Removal</t>
  </si>
  <si>
    <t>Rec Area Telephone</t>
  </si>
  <si>
    <t>3-63020</t>
  </si>
  <si>
    <t>Rec Area Janitorial Supples</t>
  </si>
  <si>
    <t>3-63030</t>
  </si>
  <si>
    <t>Rec Area Pool/Spa Maintenance</t>
  </si>
  <si>
    <t>3-63040</t>
  </si>
  <si>
    <t>Rec Area Electric</t>
  </si>
  <si>
    <t>3-63050</t>
  </si>
  <si>
    <t>Rec Area Water &amp; Sewer</t>
  </si>
  <si>
    <t>Rec Area Maintenance</t>
  </si>
  <si>
    <t>Rec Area Landscape Contract</t>
  </si>
  <si>
    <t>3-63080</t>
  </si>
  <si>
    <t>Rec Area Landscape Extras</t>
  </si>
  <si>
    <t>3-63090</t>
  </si>
  <si>
    <t>Rec Area Staffing</t>
  </si>
  <si>
    <t>3-63095</t>
  </si>
  <si>
    <t>Rec Area Clubhouse Activities</t>
  </si>
  <si>
    <t>3-63100</t>
  </si>
  <si>
    <t>3-63110</t>
  </si>
  <si>
    <t>3-63120</t>
  </si>
  <si>
    <t>4-65000</t>
  </si>
  <si>
    <t>Homes Landscape Maintenance</t>
  </si>
  <si>
    <t>4-65010</t>
  </si>
  <si>
    <t>Homes Mulch/White Fly</t>
  </si>
  <si>
    <t>Homes Irrigation Maintenance</t>
  </si>
  <si>
    <t>4 · Hom</t>
  </si>
  <si>
    <t>1-4200</t>
  </si>
  <si>
    <t>Hurricane Recovery</t>
  </si>
  <si>
    <t>REC EXPENSES:</t>
  </si>
  <si>
    <t>TOTAL REC EXPENSES:</t>
  </si>
  <si>
    <t xml:space="preserve">  Due From Other</t>
  </si>
  <si>
    <t>TOTAL OTHER CURRENT ASSETS</t>
  </si>
  <si>
    <t>OTHER CURRENT LIABILITIES</t>
  </si>
  <si>
    <t xml:space="preserve">  Developer Loan</t>
  </si>
  <si>
    <t>CHECK FIGURES</t>
  </si>
  <si>
    <t>TOTAL OPERATING EXPENSES:</t>
  </si>
  <si>
    <t xml:space="preserve">  Deposits</t>
  </si>
  <si>
    <t xml:space="preserve">  Accrued Accounts Payable</t>
  </si>
  <si>
    <t xml:space="preserve"> * * * *  L I A B I L I T I E S  &amp;  E Q U I T Y  * * * *</t>
  </si>
  <si>
    <t>9-99000 · Storm Related Cleanup/Repairs</t>
  </si>
  <si>
    <t xml:space="preserve">  Prepaid Insurance</t>
  </si>
  <si>
    <t xml:space="preserve">    Capital Contribution</t>
  </si>
  <si>
    <t xml:space="preserve">  Prepaid Expense</t>
  </si>
  <si>
    <t xml:space="preserve">  Deferred Maintenance 52' Lot</t>
  </si>
  <si>
    <t xml:space="preserve">  Deferred Maintenance 62' Lot</t>
  </si>
  <si>
    <t xml:space="preserve">  Deferred Maintenance 75' Lot</t>
  </si>
  <si>
    <t>FURNITURE &amp; EQUIPMENT</t>
  </si>
  <si>
    <t xml:space="preserve">  Furniture Fixtures &amp; Equipment</t>
  </si>
  <si>
    <t xml:space="preserve">  Accum Depreciation            </t>
  </si>
  <si>
    <t>5-4 · Cafe Markeplace Income</t>
  </si>
  <si>
    <t>5-46010 · Cafe Marketplace Food Sales</t>
  </si>
  <si>
    <t>5-46020 · Cafe Marketplace Grocery Sales</t>
  </si>
  <si>
    <t>5-46030 · Cafe Marketplace Non-Food Sales</t>
  </si>
  <si>
    <t>5-46040 · Cafe Marketplace Soft Bev Sales</t>
  </si>
  <si>
    <t>5-4 · Cafe Markeplace Income - Other</t>
  </si>
  <si>
    <t>Total 5-4 · Cafe Markeplace Income</t>
  </si>
  <si>
    <t>6-4 · Tennis Income</t>
  </si>
  <si>
    <t>6-48000 · Tennis Merchandise Income</t>
  </si>
  <si>
    <t>6-48010 · Tennis Lesson Income</t>
  </si>
  <si>
    <t>6-48020 · Tennis Soft Bev Sales</t>
  </si>
  <si>
    <t>6-4 · Tennis Income - Other</t>
  </si>
  <si>
    <t>Total 6-4 · Tennis Income</t>
  </si>
  <si>
    <t>8-4 · Restaurant Income</t>
  </si>
  <si>
    <t>8-46010 · Restaurant Food Sales</t>
  </si>
  <si>
    <t>8-46020 · Restaurant Beer Sales</t>
  </si>
  <si>
    <t>8-46030 · Restaurant Liquor Sales</t>
  </si>
  <si>
    <t>8-46040 · Restaurant Wine Sales</t>
  </si>
  <si>
    <t>8-46050 · Restaurant Soft Bev Sales</t>
  </si>
  <si>
    <t>8-46060 · Restaurant Equipment Rental</t>
  </si>
  <si>
    <t>8-4 · Restaurant Income - Other</t>
  </si>
  <si>
    <t>Total 8-4 · Restaurant Income</t>
  </si>
  <si>
    <t>5-5 · Cafe Market Cost of Goods Sold</t>
  </si>
  <si>
    <t>5-56010 · COGS - Cafe Marketplace Food</t>
  </si>
  <si>
    <t>5-56020 · COGS - Cafe Marketplace Grocery</t>
  </si>
  <si>
    <t>5-56030 · COGS - Cafe Marketplace Non-FD</t>
  </si>
  <si>
    <t>5-56040 · COGS -Cafe Marketplace Soft Bev</t>
  </si>
  <si>
    <t>5-5 · Cafe Market Cost of Goods Sold - Other</t>
  </si>
  <si>
    <t>Total 5-5 · Cafe Market Cost of Goods Sold</t>
  </si>
  <si>
    <t>6-5 · Tennis Cost of Goods Sold</t>
  </si>
  <si>
    <t>6-58010 · COGS - Tennis Merchandise</t>
  </si>
  <si>
    <t>6-58020 · COGS - Tennis Soft Beverage</t>
  </si>
  <si>
    <t>6-5 · Tennis Cost of Goods Sold - Other</t>
  </si>
  <si>
    <t>Total 6-5 · Tennis Cost of Goods Sold</t>
  </si>
  <si>
    <t>8-5 · Restaurant Cost of Goods Sold</t>
  </si>
  <si>
    <t>8-56010 · COGS - Restaurant Food</t>
  </si>
  <si>
    <t>8-56020 · COGS - Restaurant Beer</t>
  </si>
  <si>
    <t>8-56030 · COGS - Restaurant Liquor</t>
  </si>
  <si>
    <t>8-56040 · COGS - Restaurant Wine</t>
  </si>
  <si>
    <t>8-56050 · COGS - Restaurant Soft Beverage</t>
  </si>
  <si>
    <t>8-56060 · COGS -Restaurant Bar Perishable</t>
  </si>
  <si>
    <t>8-56070 · COGS - Storm Related Spoilage</t>
  </si>
  <si>
    <t>8-5 · Restaurant Cost of Goods Sold - Other</t>
  </si>
  <si>
    <t>Total 8-5 · Restaurant Cost of Goods Sold</t>
  </si>
  <si>
    <t>5 · Cafe Marketplace Expenses</t>
  </si>
  <si>
    <t>5-60100 · Cafe Bank Charges/Cr Card Fees</t>
  </si>
  <si>
    <t>5-60200 · Cafe Computer Support</t>
  </si>
  <si>
    <t>5-60300 · Cafe Equip Repair &amp; Maintenance</t>
  </si>
  <si>
    <t>5-60400 · Cafe Ice Machine Lease</t>
  </si>
  <si>
    <t>5-60500 · Cafe Janitorial Supplies</t>
  </si>
  <si>
    <t>5-60600 · Cafe Laundry &amp; Linen</t>
  </si>
  <si>
    <t>5-60700 · Cafe Licenses/Permits</t>
  </si>
  <si>
    <t>5-60800 · Cafe Office Supplies</t>
  </si>
  <si>
    <t>5-60900 · Cafe Paper Supplies</t>
  </si>
  <si>
    <t>5-61000 · Cafe Payroll</t>
  </si>
  <si>
    <t>5-61100 · Cafe Payroll Taxes &amp; Fees</t>
  </si>
  <si>
    <t>5-61200 · Cafe Pay Related Grp Insurance</t>
  </si>
  <si>
    <t>5-61300 · Cafe Register Supplies</t>
  </si>
  <si>
    <t>5-61400 · Cafe Service Agreements</t>
  </si>
  <si>
    <t>5-61500 · Cafe Supplies</t>
  </si>
  <si>
    <t>5-61600 · Cafe China/Glass/Silver Supply</t>
  </si>
  <si>
    <t>5-61700 · Cafe Uniforms</t>
  </si>
  <si>
    <t>5 · Cafe Marketplace Expenses - Other</t>
  </si>
  <si>
    <t>Total 5 · Cafe Marketplace Expenses</t>
  </si>
  <si>
    <t>6 · Tennis Expenses</t>
  </si>
  <si>
    <t>6-62010 · Tennis Building Maintenance</t>
  </si>
  <si>
    <t>6-62020 · Tennis Computer Support</t>
  </si>
  <si>
    <t>6-62030 · Tennis Office Supplies</t>
  </si>
  <si>
    <t>6-62040 · Tennis Repairs/Maintenance</t>
  </si>
  <si>
    <t>6-62050 · Tennis Supplies Non-Office</t>
  </si>
  <si>
    <t>6-62060 · Tennis License/Education</t>
  </si>
  <si>
    <t>6-62070 · Tennis Events</t>
  </si>
  <si>
    <t>6-62080 · Tennis Uniforms</t>
  </si>
  <si>
    <t>6 · Tennis Expenses - Other</t>
  </si>
  <si>
    <t>Total 6 · Tennis Expenses</t>
  </si>
  <si>
    <t>8 · Restaurant Expenses</t>
  </si>
  <si>
    <t>8-60120 · Restaurant Bank Chg/Cr Card Fee</t>
  </si>
  <si>
    <t>8-60130 · Restaurant Computer Support</t>
  </si>
  <si>
    <t>8-60140 · Restaurant Discount -Emply Meal</t>
  </si>
  <si>
    <t>8-60150 · Restaurant Entertainment</t>
  </si>
  <si>
    <t>8-60160 · Restaurant Equipment Rental</t>
  </si>
  <si>
    <t>8-60170 · Restaurant Equip Repair &amp; Maint</t>
  </si>
  <si>
    <t>8-60180 · Restaurant Fire Protection</t>
  </si>
  <si>
    <t>8-60190 · Restaurant Ice Machine Lease</t>
  </si>
  <si>
    <t>8-60210 · Restaurant  LP Gas</t>
  </si>
  <si>
    <t>8-60220 · Restaurant Laundry &amp; Linen</t>
  </si>
  <si>
    <t>8-60230 · Restaurant Licenses/Permits</t>
  </si>
  <si>
    <t>8-60240 · Restaurant Office Supplies</t>
  </si>
  <si>
    <t>8-60250 · Restaurant Paper Supplies</t>
  </si>
  <si>
    <t>8-60260 · Restaurant Payroll</t>
  </si>
  <si>
    <t>8-60270 · Restaurant Payroll Taxes &amp; Fees</t>
  </si>
  <si>
    <t>8-60280 · Restaurant Pay Related Grp Ins</t>
  </si>
  <si>
    <t>8-60300 · Restaurant Printing/CopierLease</t>
  </si>
  <si>
    <t>8-60310 · Restaurant Register Supplies</t>
  </si>
  <si>
    <t>8-60320 · Restaurant Service Agreements</t>
  </si>
  <si>
    <t>8-60330 · Restaurant Supplies</t>
  </si>
  <si>
    <t>8-60340 · Rest China/Glass/Silver Supply</t>
  </si>
  <si>
    <t>8-60350 · Rest Telephone-Cell Phone Reimb</t>
  </si>
  <si>
    <t>8-60360 · Restaurant Trash Removal</t>
  </si>
  <si>
    <t>8-60370 · Restaurant Uniforms</t>
  </si>
  <si>
    <t>8 · Restaurant Expenses - Other</t>
  </si>
  <si>
    <t>Total 8 · Restaurant Expenses</t>
  </si>
  <si>
    <t>1-42000</t>
  </si>
  <si>
    <t>5-4</t>
  </si>
  <si>
    <t>5-46010</t>
  </si>
  <si>
    <t>5-46020</t>
  </si>
  <si>
    <t>5-46030</t>
  </si>
  <si>
    <t>5-46040</t>
  </si>
  <si>
    <t>6-48000</t>
  </si>
  <si>
    <t>6-48010</t>
  </si>
  <si>
    <t>6-48020</t>
  </si>
  <si>
    <t>8-46010</t>
  </si>
  <si>
    <t>8-46020</t>
  </si>
  <si>
    <t>8-46030</t>
  </si>
  <si>
    <t>8-46040</t>
  </si>
  <si>
    <t>8-46050</t>
  </si>
  <si>
    <t>8-46060</t>
  </si>
  <si>
    <t>5-56010</t>
  </si>
  <si>
    <t>5-56020</t>
  </si>
  <si>
    <t>5-56030</t>
  </si>
  <si>
    <t>5-56040</t>
  </si>
  <si>
    <t>6-58010</t>
  </si>
  <si>
    <t>6-58020</t>
  </si>
  <si>
    <t>8-56010</t>
  </si>
  <si>
    <t>8-56020</t>
  </si>
  <si>
    <t>8-56030</t>
  </si>
  <si>
    <t>8-56040</t>
  </si>
  <si>
    <t>8-56050</t>
  </si>
  <si>
    <t>8-56060</t>
  </si>
  <si>
    <t>8-56070</t>
  </si>
  <si>
    <t>5-60100</t>
  </si>
  <si>
    <t>5-60200</t>
  </si>
  <si>
    <t>5-60300</t>
  </si>
  <si>
    <t>5-60400</t>
  </si>
  <si>
    <t>5-60500</t>
  </si>
  <si>
    <t>5-60600</t>
  </si>
  <si>
    <t>5-60700</t>
  </si>
  <si>
    <t>5-60800</t>
  </si>
  <si>
    <t>5-60900</t>
  </si>
  <si>
    <t>5-61000</t>
  </si>
  <si>
    <t>5-61100</t>
  </si>
  <si>
    <t>5-61200</t>
  </si>
  <si>
    <t>5-61300</t>
  </si>
  <si>
    <t>5-61400</t>
  </si>
  <si>
    <t>5-61500</t>
  </si>
  <si>
    <t>5-61600</t>
  </si>
  <si>
    <t>5-61700</t>
  </si>
  <si>
    <t>6-62010</t>
  </si>
  <si>
    <t>6-62020</t>
  </si>
  <si>
    <t>6-62030</t>
  </si>
  <si>
    <t>6-62040</t>
  </si>
  <si>
    <t>6-62050</t>
  </si>
  <si>
    <t>6-62060</t>
  </si>
  <si>
    <t>6-62070</t>
  </si>
  <si>
    <t>6-62080</t>
  </si>
  <si>
    <t>8-60120</t>
  </si>
  <si>
    <t>8-60130</t>
  </si>
  <si>
    <t>8-60140</t>
  </si>
  <si>
    <t>8-60150</t>
  </si>
  <si>
    <t>8-60160</t>
  </si>
  <si>
    <t>8-60170</t>
  </si>
  <si>
    <t>8-60180</t>
  </si>
  <si>
    <t>8-60190</t>
  </si>
  <si>
    <t>8-60200</t>
  </si>
  <si>
    <t>8-60210</t>
  </si>
  <si>
    <t>8-60220</t>
  </si>
  <si>
    <t>8-60230</t>
  </si>
  <si>
    <t>8-60240</t>
  </si>
  <si>
    <t>8-60250</t>
  </si>
  <si>
    <t>8-60260</t>
  </si>
  <si>
    <t>8-60270</t>
  </si>
  <si>
    <t>8-60280</t>
  </si>
  <si>
    <t>8-60290</t>
  </si>
  <si>
    <t>8-60300</t>
  </si>
  <si>
    <t>8-60310</t>
  </si>
  <si>
    <t>8-60320</t>
  </si>
  <si>
    <t>8-60330</t>
  </si>
  <si>
    <t>8-60340</t>
  </si>
  <si>
    <t>8-60350</t>
  </si>
  <si>
    <t>8-60360</t>
  </si>
  <si>
    <t>8-60370</t>
  </si>
  <si>
    <t>9-99000</t>
  </si>
  <si>
    <t>9-99999</t>
  </si>
  <si>
    <t>5-4 · C</t>
  </si>
  <si>
    <t>6-4 · T</t>
  </si>
  <si>
    <t>8-4 · R</t>
  </si>
  <si>
    <t>5-5 · C</t>
  </si>
  <si>
    <t>6-5 · T</t>
  </si>
  <si>
    <t>8-5 · R</t>
  </si>
  <si>
    <t>5 · C</t>
  </si>
  <si>
    <t>6 · T</t>
  </si>
  <si>
    <t>8 · R</t>
  </si>
  <si>
    <t>Cafe Marketplace Food Sales</t>
  </si>
  <si>
    <t>Cafe Marketplace Grocery Sales</t>
  </si>
  <si>
    <t>Cafe Marketplace Non-Food Sales</t>
  </si>
  <si>
    <t>Cafe Marketplace Soft Bev Sales</t>
  </si>
  <si>
    <t>Tennis Soft Bev Sales</t>
  </si>
  <si>
    <t>Restaurant Food Sales</t>
  </si>
  <si>
    <t>Restaurant Beer Sales</t>
  </si>
  <si>
    <t>Restaurant Liquor Sales</t>
  </si>
  <si>
    <t>Restaurant Wine Sales</t>
  </si>
  <si>
    <t>Restaurant Soft Bev Sales</t>
  </si>
  <si>
    <t>Restaurant Equipment Rental</t>
  </si>
  <si>
    <t>COGS - Cafe Marketplace Food</t>
  </si>
  <si>
    <t>COGS - Cafe Marketplace Grocery</t>
  </si>
  <si>
    <t>COGS - Cafe Marketplace Non-FD</t>
  </si>
  <si>
    <t>COGS -Cafe Marketplace Soft Bev</t>
  </si>
  <si>
    <t>COGS - Tennis Merchandise</t>
  </si>
  <si>
    <t>COGS - Tennis Soft Beverage</t>
  </si>
  <si>
    <t>COGS - Restaurant Food</t>
  </si>
  <si>
    <t>COGS - Restaurant Beer</t>
  </si>
  <si>
    <t>COGS - Restaurant Liquor</t>
  </si>
  <si>
    <t>COGS - Restaurant Wine</t>
  </si>
  <si>
    <t>COGS - Restaurant Soft Beverage</t>
  </si>
  <si>
    <t>COGS -Restaurant Bar Perishable</t>
  </si>
  <si>
    <t>COGS - Storm Related Spoilage</t>
  </si>
  <si>
    <t>CAFÉ MARKETPLACE COGS:</t>
  </si>
  <si>
    <t>TOTAL CAFÉ MARKETPLACE COGS:</t>
  </si>
  <si>
    <t xml:space="preserve">TENNIS COGS: </t>
  </si>
  <si>
    <t xml:space="preserve">TOTAL TENNIS COGS: </t>
  </si>
  <si>
    <t>RESTAURANT COGS:</t>
  </si>
  <si>
    <t>TOTAL RESTAURANT COGS:</t>
  </si>
  <si>
    <t>CAFÉ MARKETPLACE EXPENSES:</t>
  </si>
  <si>
    <t>Cafe Bank Charges/Cr Card Fees</t>
  </si>
  <si>
    <t>Cafe Computer Support</t>
  </si>
  <si>
    <t>Cafe Equip Repair &amp; Maintenance</t>
  </si>
  <si>
    <t>Cafe Ice Machine Lease</t>
  </si>
  <si>
    <t>Cafe Janitorial Supplies</t>
  </si>
  <si>
    <t>Cafe Laundry &amp; Linen</t>
  </si>
  <si>
    <t>Cafe Licenses/Permits</t>
  </si>
  <si>
    <t>Cafe Office Supplies</t>
  </si>
  <si>
    <t>Cafe Paper Supplies</t>
  </si>
  <si>
    <t>Cafe Payroll</t>
  </si>
  <si>
    <t>Cafe Payroll Taxes &amp; Fees</t>
  </si>
  <si>
    <t>Cafe Pay Related Grp Insurance</t>
  </si>
  <si>
    <t>Cafe Register Supplies</t>
  </si>
  <si>
    <t>Cafe Service Agreements</t>
  </si>
  <si>
    <t>Cafe Supplies</t>
  </si>
  <si>
    <t>Cafe China/Glass/Silver Supply</t>
  </si>
  <si>
    <t>Cafe Uniforms</t>
  </si>
  <si>
    <t>TENNIS EXPENSES:</t>
  </si>
  <si>
    <t>Tennis Building Maintenance</t>
  </si>
  <si>
    <t>Tennis Computer Support</t>
  </si>
  <si>
    <t>Tennis Office Supplies</t>
  </si>
  <si>
    <t>Tennis Repairs/Maintenance</t>
  </si>
  <si>
    <t>Tennis Supplies Non-Office</t>
  </si>
  <si>
    <t>Tennis License/Education</t>
  </si>
  <si>
    <t>Tennis Events</t>
  </si>
  <si>
    <t>Tennis Uniforms</t>
  </si>
  <si>
    <t>Restaurant Bank Chg/Cr Card Fee</t>
  </si>
  <si>
    <t>Restaurant Computer Support</t>
  </si>
  <si>
    <t>Restaurant Discount -Emply Meal</t>
  </si>
  <si>
    <t>Restaurant Entertainment</t>
  </si>
  <si>
    <t>Restaurant Equip Repair &amp; Maint</t>
  </si>
  <si>
    <t>Restaurant Fire Protection</t>
  </si>
  <si>
    <t>Restaurant Ice Machine Lease</t>
  </si>
  <si>
    <t>Restaurant  LP Gas</t>
  </si>
  <si>
    <t>Restaurant Laundry &amp; Linen</t>
  </si>
  <si>
    <t>Restaurant Licenses/Permits</t>
  </si>
  <si>
    <t>Restaurant Office Supplies</t>
  </si>
  <si>
    <t>Restaurant Paper Supplies</t>
  </si>
  <si>
    <t>Restaurant Payroll</t>
  </si>
  <si>
    <t>Restaurant Payroll Taxes &amp; Fees</t>
  </si>
  <si>
    <t>Restaurant Pay Related Grp Ins</t>
  </si>
  <si>
    <t>Pest Control</t>
  </si>
  <si>
    <t>Restaurant Printing/CopierLease</t>
  </si>
  <si>
    <t>Restaurant Register Supplies</t>
  </si>
  <si>
    <t>Restaurant Service Agreements</t>
  </si>
  <si>
    <t>Restaurant Supplies</t>
  </si>
  <si>
    <t>Rest China/Glass/Silver Supply</t>
  </si>
  <si>
    <t>Rest Telephone-Cell Phone Reimb</t>
  </si>
  <si>
    <t>Restaurant Trash Removal</t>
  </si>
  <si>
    <t>Restaurant Uniforms</t>
  </si>
  <si>
    <t>TOTAL TENNIS EXPENSES</t>
  </si>
  <si>
    <t>TOTAL CAFÉ MARKETPLACE EXPENSES</t>
  </si>
  <si>
    <t>TOTAL OPERATING EXPENSES</t>
  </si>
  <si>
    <t>TOTAL REC EXPENSES</t>
  </si>
  <si>
    <t>TOTAL HOME SITE MAINTENANCE</t>
  </si>
  <si>
    <t>5-46050 · Cafe Marketplace Beer Sales</t>
  </si>
  <si>
    <t>5-46060 · Cafe Marketplace Liguor Sales</t>
  </si>
  <si>
    <t>5-46070 · Cafe Marketplace Wine Sales</t>
  </si>
  <si>
    <t>5-56050 · COGS - Cafe Marketplace Beer</t>
  </si>
  <si>
    <t>5-56060 · COGS - Cafe Marketplace Liquor</t>
  </si>
  <si>
    <t>5-56070 · COGS - Cafe Marketplace Wine</t>
  </si>
  <si>
    <t>5-46050</t>
  </si>
  <si>
    <t>5-46060</t>
  </si>
  <si>
    <t>5-46070</t>
  </si>
  <si>
    <t>5-56050</t>
  </si>
  <si>
    <t>5-56060</t>
  </si>
  <si>
    <t>5-56070</t>
  </si>
  <si>
    <t>Cafe Marketplace Beer Sales</t>
  </si>
  <si>
    <t>Cafe Marketplace Liguor Sales</t>
  </si>
  <si>
    <t>Cafe Marketplace Wine Sales</t>
  </si>
  <si>
    <t>5-56080</t>
  </si>
  <si>
    <t>COGS -Cafe Marketplace Beer</t>
  </si>
  <si>
    <t>COGS -Cafe Marketplace Wine</t>
  </si>
  <si>
    <t>COGS -Cafe Marketplace Liquor</t>
  </si>
  <si>
    <t>COGS -Cafe Marketplace Bar Perishable</t>
  </si>
  <si>
    <t>5-56080 · COGS - Cafe Mrkt Bar Perish</t>
  </si>
  <si>
    <t>Cost of Goods Sold</t>
  </si>
  <si>
    <t>Total COGS</t>
  </si>
  <si>
    <t>2-61100 · Residents ID's</t>
  </si>
  <si>
    <t>Residents ID's</t>
  </si>
  <si>
    <t xml:space="preserve">  ARC Deposit Payables</t>
  </si>
  <si>
    <t xml:space="preserve">  Prepaid Rental Transfer Fees</t>
  </si>
  <si>
    <t>1-66000 · Management Payroll Expenses</t>
  </si>
  <si>
    <t>1-66002 · Management Payroll Taxes &amp; Fees</t>
  </si>
  <si>
    <t>1-66004 · Management Pay Related Grp Ins</t>
  </si>
  <si>
    <t>3-63090 · Rec Area Payroll</t>
  </si>
  <si>
    <t>3-63091 · Rec Area Payroll Taxes &amp; Fees</t>
  </si>
  <si>
    <t>3-63092 · Rec Area Pay Related Grp Ins</t>
  </si>
  <si>
    <t xml:space="preserve">1-66000 </t>
  </si>
  <si>
    <t xml:space="preserve">1-66002 </t>
  </si>
  <si>
    <t xml:space="preserve">1-66004 </t>
  </si>
  <si>
    <t xml:space="preserve">3-63091 </t>
  </si>
  <si>
    <t xml:space="preserve">3-63092 </t>
  </si>
  <si>
    <t>Management Payroll Expenses</t>
  </si>
  <si>
    <t>Management Payroll Taxes &amp; Fees</t>
  </si>
  <si>
    <t>Management Pay Related Grp Ins</t>
  </si>
  <si>
    <t>Rec Area Payroll Taxes &amp; Fees</t>
  </si>
  <si>
    <t>Rec Area Pay Related Grp Ins</t>
  </si>
  <si>
    <t>1-41090 · Maintenance Fees 52'</t>
  </si>
  <si>
    <t>1-41091 · Maintenance Fees 62'</t>
  </si>
  <si>
    <t>1-41200 · Resale Capital Contributions</t>
  </si>
  <si>
    <t>Resale Capital Contributions</t>
  </si>
  <si>
    <t>Inventory Café Market Food</t>
  </si>
  <si>
    <t>Inventory Café Market Non-Food</t>
  </si>
  <si>
    <t>Inventory Café Market Soft Beverages</t>
  </si>
  <si>
    <t>Inventory Café Market Beer</t>
  </si>
  <si>
    <t>Inventory Café Market Liquor</t>
  </si>
  <si>
    <t>Inventory Café Market Wine</t>
  </si>
  <si>
    <t>Inventory Café Market Bar Perishables</t>
  </si>
  <si>
    <t>6-48015 · Tennis Court/Ball Mach Income</t>
  </si>
  <si>
    <t>Maintenance Fees 52'</t>
  </si>
  <si>
    <t xml:space="preserve">1-41200 </t>
  </si>
  <si>
    <t xml:space="preserve">6-48015 </t>
  </si>
  <si>
    <t>1-60250 · Depreciation Expense</t>
  </si>
  <si>
    <t xml:space="preserve">1-60250 </t>
  </si>
  <si>
    <t>5-61900 · Cafe Depreciation Expense</t>
  </si>
  <si>
    <t xml:space="preserve">5-61900 </t>
  </si>
  <si>
    <t xml:space="preserve">8-60380 </t>
  </si>
  <si>
    <t>Depreciation Expense</t>
  </si>
  <si>
    <t>Cafe Depreciation Expense</t>
  </si>
  <si>
    <t>TOTAL INVENTORY:</t>
  </si>
  <si>
    <t xml:space="preserve"> Inventory Rest Food</t>
  </si>
  <si>
    <t xml:space="preserve"> Inventory Rest Beer</t>
  </si>
  <si>
    <t xml:space="preserve"> Inventory Rest Liquor</t>
  </si>
  <si>
    <t xml:space="preserve"> Inventory Rest Wine</t>
  </si>
  <si>
    <t xml:space="preserve"> Inventory Rest Soft Beverage</t>
  </si>
  <si>
    <t xml:space="preserve"> Inventory Rest Bar Perishable</t>
  </si>
  <si>
    <t>1-41116</t>
  </si>
  <si>
    <t xml:space="preserve">  Prepaid Food Minimum </t>
  </si>
  <si>
    <t>5-60140 · Cafe Employee Discount</t>
  </si>
  <si>
    <t>5-60140</t>
  </si>
  <si>
    <t>1-41116 · Banquet/Room Rental Income</t>
  </si>
  <si>
    <t>8-60290 · Restaurant Pest Control</t>
  </si>
  <si>
    <t>8-60380 · Restaurant Utilities (Elec)</t>
  </si>
  <si>
    <t>8-60390 · Restaurant Utilities (W/S)</t>
  </si>
  <si>
    <t xml:space="preserve"> Restaurant Utilities (W/S)</t>
  </si>
  <si>
    <t xml:space="preserve">8-60390 </t>
  </si>
  <si>
    <t>Restaurant Utilities (Elec)</t>
  </si>
  <si>
    <t>1-41300</t>
  </si>
  <si>
    <t>1-41300 · Activities Income</t>
  </si>
  <si>
    <t>50000 · Cost of Goods Sold</t>
  </si>
  <si>
    <t>Cafe Employee Discount</t>
  </si>
  <si>
    <t>8-60200 · Restaurant Janitorial/ Supplies</t>
  </si>
  <si>
    <t>Restaurant Janitorial/ Supplies</t>
  </si>
  <si>
    <t>2-62011 · Fire Safety Equip Insp &amp; Test</t>
  </si>
  <si>
    <t>2-62011</t>
  </si>
  <si>
    <t>Fire Safety Equip Insp &amp; Test</t>
  </si>
  <si>
    <t xml:space="preserve">  Accrued Payroll           </t>
  </si>
  <si>
    <t>5-63010 · Cafe Telephone</t>
  </si>
  <si>
    <t>5-63010</t>
  </si>
  <si>
    <t>Cafe Telephone</t>
  </si>
  <si>
    <t>Inventory Tennis Merchandise</t>
  </si>
  <si>
    <t>4-48000 · Tennis Merchandise</t>
  </si>
  <si>
    <t>1-63010 · Admin Telephone</t>
  </si>
  <si>
    <t>1-41091</t>
  </si>
  <si>
    <t>1-63010</t>
  </si>
  <si>
    <t>4-48000</t>
  </si>
  <si>
    <t>Admin Telephone</t>
  </si>
  <si>
    <t>Tennnis Merchandise</t>
  </si>
  <si>
    <t>Busey - ARC Deposits 7418</t>
  </si>
  <si>
    <t>Busey - MoneyMarket 7361</t>
  </si>
  <si>
    <t>Busey - Operating 7329</t>
  </si>
  <si>
    <t>Net Income</t>
  </si>
  <si>
    <t>ASSETS</t>
  </si>
  <si>
    <t>Current Assets</t>
  </si>
  <si>
    <t>Checking/Savings</t>
  </si>
  <si>
    <t>Banking</t>
  </si>
  <si>
    <t>0-10012 · Busey - ARC Deposits 7418</t>
  </si>
  <si>
    <t>0-10011 · Busey - MoneyMarket 7361</t>
  </si>
  <si>
    <t>0-10013 · Busey - Operating 7329</t>
  </si>
  <si>
    <t>0-10014 · Florida Comm - Operating 7200</t>
  </si>
  <si>
    <t>0-10016 · Florida Comm - MoneyMarket 8400</t>
  </si>
  <si>
    <t>0-10017 · Florida Comm- ARC Deposits 7100</t>
  </si>
  <si>
    <t>Total Banking</t>
  </si>
  <si>
    <t>Total Checking/Savings</t>
  </si>
  <si>
    <t>Accounts Receivable</t>
  </si>
  <si>
    <t>Accounts Receivables</t>
  </si>
  <si>
    <t>0-12000 · Accounts Receivable</t>
  </si>
  <si>
    <t>Total Accounts Receivables</t>
  </si>
  <si>
    <t>Total Accounts Receivable</t>
  </si>
  <si>
    <t>Other Current Assets</t>
  </si>
  <si>
    <t>Inventory</t>
  </si>
  <si>
    <t>5-12010 · Inventory Cafe Market Food</t>
  </si>
  <si>
    <t>5-12030 · Inventory Cafe Market Non-Food</t>
  </si>
  <si>
    <t>5-12040 · Inventory Cafe Market Soft Bev</t>
  </si>
  <si>
    <t>5-12050 · Inventory Cafe Market Beer</t>
  </si>
  <si>
    <t>5-12060 · Inventory Cafe Market Liquor</t>
  </si>
  <si>
    <t>5-12070 · Inventory Cafe Market Wine</t>
  </si>
  <si>
    <t>6-12100 · Inventory Tennis Merchandise</t>
  </si>
  <si>
    <t>8-12110 · Inventory Rest Food</t>
  </si>
  <si>
    <t>8-12120 · Inventory Rest Beer</t>
  </si>
  <si>
    <t>8-12130 · Inventory Rest Liquor</t>
  </si>
  <si>
    <t>8-12140 · Inventory Rest Wine</t>
  </si>
  <si>
    <t>8-12150 · Inventory Rest Soft Beverage</t>
  </si>
  <si>
    <t>8-12160 · Inventory Rest Bar Perishable</t>
  </si>
  <si>
    <t>Total Inventory</t>
  </si>
  <si>
    <t>0-12035 · AR Capital Contributions</t>
  </si>
  <si>
    <t>0-13000 · Due From Other</t>
  </si>
  <si>
    <t>0-13010 · Prepaid Expenses</t>
  </si>
  <si>
    <t>0-13015 · Deposits</t>
  </si>
  <si>
    <t>0-13110 · Prepaid Insurance</t>
  </si>
  <si>
    <t>Total Other Current Assets</t>
  </si>
  <si>
    <t>Total Current Assets</t>
  </si>
  <si>
    <t>Fixed Assets</t>
  </si>
  <si>
    <t>0-14010 · Furniture Fixtures &amp; Equipment</t>
  </si>
  <si>
    <t>0-14099 · Accumulated Depreciation</t>
  </si>
  <si>
    <t>Total Fixed Assets</t>
  </si>
  <si>
    <t>TOTAL ASSETS</t>
  </si>
  <si>
    <t>LIABILITIES &amp; EQUITY</t>
  </si>
  <si>
    <t>Liabilities</t>
  </si>
  <si>
    <t>Current Liabilities</t>
  </si>
  <si>
    <t>Accounts Payable</t>
  </si>
  <si>
    <t>0-20110 · Accounts Payable</t>
  </si>
  <si>
    <t>Total Accounts Payable</t>
  </si>
  <si>
    <t>Other Current Liabilities</t>
  </si>
  <si>
    <t>0-20135 · Accrued Payroll</t>
  </si>
  <si>
    <t>0-20130 · Accrued Accounts Payable</t>
  </si>
  <si>
    <t>0-20220 · ARC Deposit Payables</t>
  </si>
  <si>
    <t>0-21180 · Due To Other</t>
  </si>
  <si>
    <t>0-21190 · Due to Management Co</t>
  </si>
  <si>
    <t>0-21199 · Prepaid Food Minimum</t>
  </si>
  <si>
    <t>0-21200 · Prepaid Maintance Fees</t>
  </si>
  <si>
    <t>Total Other Current Liabilities</t>
  </si>
  <si>
    <t>Total Current Liabilities</t>
  </si>
  <si>
    <t>Total Liabilities</t>
  </si>
  <si>
    <t>Equity</t>
  </si>
  <si>
    <t>0-32100 · Capital Contribution</t>
  </si>
  <si>
    <t>0-39000 · Retained Earnings</t>
  </si>
  <si>
    <t>Total Equity</t>
  </si>
  <si>
    <t>TOTAL LIABILITIES &amp; EQUITY</t>
  </si>
  <si>
    <t>1-4</t>
  </si>
  <si>
    <t>66900 · Reconciliation Discrepancies</t>
  </si>
  <si>
    <t>66900</t>
  </si>
  <si>
    <t>5-12080 · Inventory Cafe Mkt Bar Perish</t>
  </si>
  <si>
    <t>0-12001 · Allowance for Bad Debt</t>
  </si>
  <si>
    <t>Allowance for Bad Debt</t>
  </si>
  <si>
    <t>$ Change</t>
  </si>
  <si>
    <t>5-12020 · Inventory Cafe Market Grocery</t>
  </si>
  <si>
    <t>0-12002 · Accounts Receivable - MemberChg</t>
  </si>
  <si>
    <t>Deferred Maintenance</t>
  </si>
  <si>
    <t>0-21100 · Deferred Maintenance 52' Lot</t>
  </si>
  <si>
    <t>0-21101 · Deferred Maintenance Builder52'</t>
  </si>
  <si>
    <t>0-21102 · Deferred Maintenance 62' Lot</t>
  </si>
  <si>
    <t>0-21103 · Deferred Maintenance Builder62'</t>
  </si>
  <si>
    <t>0-21104 · Deferred Maintenance 75' Lot</t>
  </si>
  <si>
    <t>0-21105 · Deferred Maintenance Builder75'</t>
  </si>
  <si>
    <t>Total Deferred Maintenance</t>
  </si>
  <si>
    <t>0-20370 · Gratuities Payable</t>
  </si>
  <si>
    <t xml:space="preserve">  Deferred Maintenance Builder 52'</t>
  </si>
  <si>
    <t xml:space="preserve">  Deferred Maintenance Builder 62'</t>
  </si>
  <si>
    <t xml:space="preserve">  Deferred Maintenance Builder 75'</t>
  </si>
  <si>
    <t xml:space="preserve">  Due to Management</t>
  </si>
  <si>
    <t xml:space="preserve">  Gratuitites Payable</t>
  </si>
  <si>
    <t xml:space="preserve">  Due To Other</t>
  </si>
  <si>
    <t>TOTAL FURNITURE &amp; EQUIPMENT</t>
  </si>
  <si>
    <t>SUBTOTAL CURRENT LIABILITIES</t>
  </si>
  <si>
    <t>1-41093 · Maintenance Fees Builder 52'</t>
  </si>
  <si>
    <t>1-41094 · Maintenance Fees Builder 62'</t>
  </si>
  <si>
    <t>1-41095 · Maintenance Fees Builder 75'</t>
  </si>
  <si>
    <t>Synovus - Operating 7200</t>
  </si>
  <si>
    <t>Synovus - MoneyMarket 8400</t>
  </si>
  <si>
    <t>Synovus - ARC Deposits 7100</t>
  </si>
  <si>
    <t>Maintenance Fees Builder 52'</t>
  </si>
  <si>
    <t>Maintenance Fees Builder 62'</t>
  </si>
  <si>
    <t>Maintenance Fees Builder 75'</t>
  </si>
  <si>
    <t xml:space="preserve">   Current Year Net Income/(Loss)</t>
  </si>
  <si>
    <t>RESTAURANT EXPENSES:</t>
  </si>
  <si>
    <t>TOTAL RESTAURANT EXPENSES</t>
  </si>
  <si>
    <t>Nov 30, 21</t>
  </si>
  <si>
    <t>0-20136 · Accrued Bonuses</t>
  </si>
  <si>
    <t xml:space="preserve">  Due to Employee Holiday Fund</t>
  </si>
  <si>
    <t>Dec 31, 21</t>
  </si>
  <si>
    <t>0-12500 · Due From Developer</t>
  </si>
  <si>
    <t>1-42000 · Developer Subsidy</t>
  </si>
  <si>
    <t>The Place Master Association Inc</t>
  </si>
  <si>
    <t>11:29 AM</t>
  </si>
  <si>
    <t>Balance Sheet</t>
  </si>
  <si>
    <t>As of December 31, 2021</t>
  </si>
  <si>
    <t>Accrual Basis</t>
  </si>
  <si>
    <t>1-60250</t>
  </si>
  <si>
    <t>REVENUE/EXPENSE STATEMENT</t>
  </si>
  <si>
    <t>COMMUNITY REVENUE:</t>
  </si>
  <si>
    <t>TOTAL COMMUNITY REVENUE</t>
  </si>
  <si>
    <t>CAFÉ MARKETPLACE REVENUE:</t>
  </si>
  <si>
    <t>TOTAL CAFÉ MARKETPLACE REVENUE</t>
  </si>
  <si>
    <t xml:space="preserve">TENNIS REVENUE: </t>
  </si>
  <si>
    <t>TOTAL TENNIS REVENUE</t>
  </si>
  <si>
    <t>RESTAURANT REVENUE:</t>
  </si>
  <si>
    <t>TOTAL RESTAURANT REVENUE:</t>
  </si>
  <si>
    <t>GROSS REVENUE</t>
  </si>
  <si>
    <t>REVENUE</t>
  </si>
  <si>
    <t>Other Revenue</t>
  </si>
  <si>
    <t>Banquet/Restaurant Room Revenue</t>
  </si>
  <si>
    <t>Activities Revenue</t>
  </si>
  <si>
    <t>Gate/Access Revenue</t>
  </si>
  <si>
    <t>Interest Revenue - Reserves</t>
  </si>
  <si>
    <t>Interest Revenue</t>
  </si>
  <si>
    <t>1-4 · Admin Revenue - Other</t>
  </si>
  <si>
    <t>Tennis Merchandise Revenue</t>
  </si>
  <si>
    <t>Tennis Lesson Revenue</t>
  </si>
  <si>
    <t>Tennis Court/Ball Mach Revenue</t>
  </si>
  <si>
    <t>INVENTORIES</t>
  </si>
  <si>
    <t>SUMMARIZED REVENUES/EXPENSES</t>
  </si>
  <si>
    <t>TOTAL COMMUNITY INCOME(LOSS)</t>
  </si>
  <si>
    <t>TOTAL CAFÉ MARKETPLACE INCOME(LOSS)</t>
  </si>
  <si>
    <t>TOTAL CAFÉ MARKETPLACE COGS</t>
  </si>
  <si>
    <t>TOTAL TENNIS INCOME(LOSS)</t>
  </si>
  <si>
    <t>TOTAL TENNIS COGS</t>
  </si>
  <si>
    <t>TOTAL RESTAURANT REVENUE</t>
  </si>
  <si>
    <t>TOTAL RESTAURANT COGS</t>
  </si>
  <si>
    <t>TOTAL RESTAURANT INCOME(LOSS)</t>
  </si>
  <si>
    <t>FINANCIAL STATEMENT PACKAGE</t>
  </si>
  <si>
    <t>Table of Contents</t>
  </si>
  <si>
    <t>Report</t>
  </si>
  <si>
    <t>Page</t>
  </si>
  <si>
    <t>1</t>
  </si>
  <si>
    <t>3</t>
  </si>
  <si>
    <t>ICON Management Services Florida, LLC</t>
  </si>
  <si>
    <t>5540 State Rd. 64 East, Suite 220</t>
  </si>
  <si>
    <t>Bradenton, FL  34208</t>
  </si>
  <si>
    <t xml:space="preserve">THE PLACE MASTER ASSOCIATION, INC. </t>
  </si>
  <si>
    <t>Statement of Revenue &amp; Expenses</t>
  </si>
  <si>
    <t>Summarized Statement of Revenue &amp; Expenses</t>
  </si>
  <si>
    <t>10</t>
  </si>
  <si>
    <t xml:space="preserve">  Accounts Receivable - MemberChg</t>
  </si>
  <si>
    <t>Sep-2022</t>
  </si>
  <si>
    <t>Storm Related Cleanup/Repairs/Waste</t>
  </si>
  <si>
    <t>STORM CLEANUP/REPAIR/WASTE EXPENSE</t>
  </si>
  <si>
    <t>As of 10/31/22</t>
  </si>
  <si>
    <t>For the Month Ending: October 31, 2022</t>
  </si>
  <si>
    <t>Oct-2022</t>
  </si>
  <si>
    <t>Oct 22</t>
  </si>
  <si>
    <t>Jan - Oct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</si>
</sst>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;\(0\)"/>
    <numFmt numFmtId="165" formatCode="#,##0.00;\-#,##0.00"/>
    <numFmt numFmtId="166" formatCode="#,##0.0#%;\-#,##0.0#%"/>
    <numFmt numFmtId="167" formatCode="[$-409]mmmm\ d\,\ yyyy;@"/>
    <numFmt numFmtId="168" formatCode="mm/dd/yyyy"/>
  </numFmts>
  <fonts count="5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8"/>
      <color rgb="FF000000"/>
      <name val="Arial"/>
      <family val="2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1"/>
      <color rgb="FF323232"/>
      <name val="Times New Roman"/>
      <family val="1"/>
    </font>
    <font>
      <b/>
      <sz val="11"/>
      <color rgb="FF323232"/>
      <name val="Times New Roman"/>
      <family val="1"/>
    </font>
    <font>
      <sz val="10"/>
      <color indexed="8"/>
      <name val="Times New Roman"/>
      <family val="1"/>
    </font>
    <font>
      <sz val="9"/>
      <color theme="1"/>
      <name val="Calibri"/>
      <family val="2"/>
      <scheme val="minor"/>
    </font>
    <font>
      <sz val="9"/>
      <color rgb="FF323232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rgb="FF323232"/>
      <name val="Arial"/>
      <family val="2"/>
    </font>
    <font>
      <b/>
      <sz val="14"/>
      <color rgb="FF323232"/>
      <name val="Arial"/>
      <family val="2"/>
    </font>
    <font>
      <b/>
      <sz val="10"/>
      <color rgb="FF323232"/>
      <name val="Arial"/>
      <family val="2"/>
    </font>
    <font>
      <b/>
      <sz val="10.5"/>
      <name val="Times New Roman"/>
      <family val="1"/>
    </font>
    <font>
      <sz val="10.5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b/>
      <u/>
      <sz val="10.5"/>
      <color indexed="8"/>
      <name val="Times New Roman"/>
      <family val="1"/>
    </font>
    <font>
      <sz val="10.5"/>
      <color rgb="FF323232"/>
      <name val="Times New Roman"/>
      <family val="1"/>
    </font>
    <font>
      <b/>
      <sz val="10.5"/>
      <color rgb="FF323232"/>
      <name val="Times New Roman"/>
      <family val="1"/>
    </font>
    <font>
      <sz val="18"/>
      <color theme="4" tint="-0.499984740745262"/>
      <name val="Times New Roman"/>
      <family val="1"/>
    </font>
    <font>
      <b/>
      <sz val="11"/>
      <color theme="4" tint="-0.499984740745262"/>
      <name val="Times New Roman"/>
      <family val="1"/>
    </font>
    <font>
      <sz val="11"/>
      <color theme="4" tint="-0.499984740745262"/>
      <name val="Times New Roman"/>
      <family val="1"/>
    </font>
    <font>
      <sz val="11"/>
      <color theme="4" tint="-0.499984740745262"/>
      <name val="Calibri"/>
      <family val="2"/>
      <scheme val="minor"/>
    </font>
    <font>
      <i/>
      <sz val="10"/>
      <color theme="4" tint="-0.499984740745262"/>
      <name val="Times New Roman"/>
      <family val="1"/>
    </font>
    <font>
      <sz val="10"/>
      <color theme="4" tint="-0.499984740745262"/>
      <name val="Times New Roman"/>
      <family val="1"/>
    </font>
    <font>
      <sz val="8"/>
      <color rgb="FF000000"/>
      <name val="Arial"/>
      <family val="2"/>
    </font>
    <font>
      <sz val="11"/>
      <color rgb="FF000000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1" applyNumberFormat="0" applyAlignment="0" applyProtection="0"/>
    <xf numFmtId="0" fontId="13" fillId="28" borderId="2" applyNumberFormat="0" applyAlignment="0" applyProtection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0" borderId="1" applyNumberFormat="0" applyAlignment="0" applyProtection="0"/>
    <xf numFmtId="0" fontId="20" fillId="0" borderId="6" applyNumberFormat="0" applyFill="0" applyAlignment="0" applyProtection="0"/>
    <xf numFmtId="0" fontId="21" fillId="31" borderId="0" applyNumberFormat="0" applyBorder="0" applyAlignment="0" applyProtection="0"/>
    <xf numFmtId="0" fontId="1" fillId="32" borderId="7" applyNumberFormat="0" applyFont="0" applyAlignment="0" applyProtection="0"/>
    <xf numFmtId="0" fontId="22" fillId="27" borderId="8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31" fillId="0" borderId="0"/>
    <xf numFmtId="0" fontId="30" fillId="0" borderId="0"/>
  </cellStyleXfs>
  <cellXfs count="184">
    <xf numFmtId="0" fontId="0" fillId="0" borderId="0" xfId="0"/>
    <xf numFmtId="38" fontId="2" fillId="0" borderId="0" xfId="0" applyNumberFormat="1" applyFont="1" applyFill="1"/>
    <xf numFmtId="43" fontId="2" fillId="0" borderId="0" xfId="28" applyFont="1" applyFill="1"/>
    <xf numFmtId="38" fontId="4" fillId="0" borderId="0" xfId="0" applyNumberFormat="1" applyFont="1" applyFill="1"/>
    <xf numFmtId="0" fontId="2" fillId="0" borderId="0" xfId="0" applyFont="1"/>
    <xf numFmtId="0" fontId="5" fillId="0" borderId="0" xfId="0" applyFont="1"/>
    <xf numFmtId="10" fontId="2" fillId="0" borderId="0" xfId="40" applyNumberFormat="1" applyFont="1" applyFill="1"/>
    <xf numFmtId="10" fontId="3" fillId="0" borderId="0" xfId="40" applyNumberFormat="1" applyFont="1" applyFill="1"/>
    <xf numFmtId="10" fontId="4" fillId="0" borderId="0" xfId="40" applyNumberFormat="1" applyFont="1" applyFill="1"/>
    <xf numFmtId="43" fontId="4" fillId="0" borderId="0" xfId="28" applyFont="1" applyFill="1"/>
    <xf numFmtId="38" fontId="5" fillId="0" borderId="0" xfId="0" applyNumberFormat="1" applyFont="1" applyFill="1"/>
    <xf numFmtId="0" fontId="0" fillId="0" borderId="0" xfId="0" applyFill="1"/>
    <xf numFmtId="39" fontId="2" fillId="0" borderId="0" xfId="0" applyNumberFormat="1" applyFont="1" applyFill="1"/>
    <xf numFmtId="39" fontId="2" fillId="0" borderId="0" xfId="28" applyNumberFormat="1" applyFont="1" applyFill="1"/>
    <xf numFmtId="39" fontId="2" fillId="0" borderId="0" xfId="0" applyNumberFormat="1" applyFont="1" applyFill="1" applyBorder="1"/>
    <xf numFmtId="39" fontId="5" fillId="0" borderId="0" xfId="0" applyNumberFormat="1" applyFont="1" applyFill="1"/>
    <xf numFmtId="39" fontId="5" fillId="0" borderId="0" xfId="28" applyNumberFormat="1" applyFont="1" applyFill="1"/>
    <xf numFmtId="39" fontId="2" fillId="0" borderId="0" xfId="0" applyNumberFormat="1" applyFont="1"/>
    <xf numFmtId="39" fontId="7" fillId="0" borderId="0" xfId="28" applyNumberFormat="1" applyFont="1" applyFill="1"/>
    <xf numFmtId="39" fontId="8" fillId="0" borderId="0" xfId="28" applyNumberFormat="1" applyFont="1" applyFill="1"/>
    <xf numFmtId="39" fontId="7" fillId="0" borderId="0" xfId="28" applyNumberFormat="1" applyFont="1" applyFill="1" applyBorder="1"/>
    <xf numFmtId="39" fontId="5" fillId="0" borderId="0" xfId="0" applyNumberFormat="1" applyFont="1" applyFill="1" applyBorder="1"/>
    <xf numFmtId="49" fontId="27" fillId="0" borderId="0" xfId="0" applyNumberFormat="1" applyFont="1"/>
    <xf numFmtId="0" fontId="0" fillId="33" borderId="0" xfId="0" applyFill="1"/>
    <xf numFmtId="49" fontId="27" fillId="0" borderId="0" xfId="0" applyNumberFormat="1" applyFont="1" applyAlignment="1">
      <alignment horizontal="center"/>
    </xf>
    <xf numFmtId="165" fontId="27" fillId="33" borderId="0" xfId="0" applyNumberFormat="1" applyFont="1" applyFill="1"/>
    <xf numFmtId="165" fontId="27" fillId="0" borderId="0" xfId="0" applyNumberFormat="1" applyFont="1"/>
    <xf numFmtId="49" fontId="27" fillId="0" borderId="0" xfId="0" applyNumberFormat="1" applyFont="1" applyFill="1"/>
    <xf numFmtId="0" fontId="27" fillId="0" borderId="0" xfId="0" applyNumberFormat="1" applyFont="1"/>
    <xf numFmtId="39" fontId="5" fillId="0" borderId="0" xfId="0" applyNumberFormat="1" applyFont="1" applyAlignment="1"/>
    <xf numFmtId="165" fontId="27" fillId="0" borderId="0" xfId="0" applyNumberFormat="1" applyFont="1" applyFill="1"/>
    <xf numFmtId="43" fontId="7" fillId="0" borderId="0" xfId="28" applyNumberFormat="1" applyFont="1" applyFill="1" applyBorder="1"/>
    <xf numFmtId="43" fontId="2" fillId="0" borderId="0" xfId="0" applyNumberFormat="1" applyFont="1" applyFill="1" applyBorder="1"/>
    <xf numFmtId="43" fontId="2" fillId="0" borderId="0" xfId="28" applyNumberFormat="1" applyFont="1" applyFill="1" applyBorder="1"/>
    <xf numFmtId="43" fontId="2" fillId="0" borderId="0" xfId="0" applyNumberFormat="1" applyFont="1" applyFill="1"/>
    <xf numFmtId="43" fontId="2" fillId="0" borderId="0" xfId="0" applyNumberFormat="1" applyFont="1"/>
    <xf numFmtId="43" fontId="5" fillId="0" borderId="0" xfId="0" applyNumberFormat="1" applyFont="1" applyAlignment="1"/>
    <xf numFmtId="43" fontId="5" fillId="0" borderId="0" xfId="0" applyNumberFormat="1" applyFont="1"/>
    <xf numFmtId="43" fontId="0" fillId="0" borderId="0" xfId="0" applyNumberFormat="1"/>
    <xf numFmtId="39" fontId="5" fillId="0" borderId="0" xfId="0" applyNumberFormat="1" applyFont="1" applyAlignment="1">
      <alignment horizontal="center" vertical="center"/>
    </xf>
    <xf numFmtId="39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49" fontId="28" fillId="0" borderId="0" xfId="0" applyNumberFormat="1" applyFont="1"/>
    <xf numFmtId="49" fontId="0" fillId="0" borderId="10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5" fontId="29" fillId="0" borderId="0" xfId="0" applyNumberFormat="1" applyFont="1"/>
    <xf numFmtId="49" fontId="29" fillId="0" borderId="0" xfId="0" applyNumberFormat="1" applyFont="1"/>
    <xf numFmtId="165" fontId="29" fillId="0" borderId="12" xfId="0" applyNumberFormat="1" applyFont="1" applyBorder="1"/>
    <xf numFmtId="165" fontId="29" fillId="0" borderId="0" xfId="0" applyNumberFormat="1" applyFont="1" applyBorder="1"/>
    <xf numFmtId="165" fontId="29" fillId="0" borderId="13" xfId="0" applyNumberFormat="1" applyFont="1" applyBorder="1"/>
    <xf numFmtId="165" fontId="29" fillId="0" borderId="14" xfId="0" applyNumberFormat="1" applyFont="1" applyBorder="1"/>
    <xf numFmtId="165" fontId="28" fillId="0" borderId="15" xfId="0" applyNumberFormat="1" applyFont="1" applyBorder="1"/>
    <xf numFmtId="49" fontId="28" fillId="0" borderId="0" xfId="0" applyNumberFormat="1" applyFont="1" applyAlignment="1">
      <alignment horizontal="center"/>
    </xf>
    <xf numFmtId="49" fontId="28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/>
    <xf numFmtId="39" fontId="8" fillId="0" borderId="0" xfId="28" applyNumberFormat="1" applyFont="1" applyFill="1" applyAlignment="1">
      <alignment horizontal="left" vertical="center"/>
    </xf>
    <xf numFmtId="39" fontId="5" fillId="0" borderId="0" xfId="28" applyNumberFormat="1" applyFont="1" applyFill="1" applyAlignment="1">
      <alignment horizontal="left" vertical="center"/>
    </xf>
    <xf numFmtId="39" fontId="3" fillId="0" borderId="0" xfId="0" applyNumberFormat="1" applyFont="1" applyFill="1" applyAlignment="1">
      <alignment horizontal="left" vertical="center"/>
    </xf>
    <xf numFmtId="39" fontId="32" fillId="0" borderId="0" xfId="28" applyNumberFormat="1" applyFont="1" applyFill="1" applyAlignment="1">
      <alignment horizontal="left" vertical="center"/>
    </xf>
    <xf numFmtId="2" fontId="27" fillId="0" borderId="0" xfId="0" applyNumberFormat="1" applyFont="1"/>
    <xf numFmtId="43" fontId="7" fillId="0" borderId="0" xfId="28" applyFont="1" applyBorder="1" applyAlignment="1">
      <alignment horizontal="left" vertical="top"/>
    </xf>
    <xf numFmtId="0" fontId="26" fillId="0" borderId="0" xfId="0" applyFont="1"/>
    <xf numFmtId="0" fontId="28" fillId="0" borderId="0" xfId="0" applyNumberFormat="1" applyFont="1"/>
    <xf numFmtId="49" fontId="33" fillId="0" borderId="0" xfId="0" applyNumberFormat="1" applyFont="1"/>
    <xf numFmtId="10" fontId="3" fillId="0" borderId="0" xfId="40" applyNumberFormat="1" applyFont="1" applyFill="1" applyAlignment="1">
      <alignment horizontal="center"/>
    </xf>
    <xf numFmtId="167" fontId="3" fillId="0" borderId="0" xfId="40" applyNumberFormat="1" applyFont="1" applyFill="1" applyAlignment="1">
      <alignment horizontal="center"/>
    </xf>
    <xf numFmtId="0" fontId="36" fillId="0" borderId="0" xfId="0" applyFont="1"/>
    <xf numFmtId="49" fontId="37" fillId="0" borderId="0" xfId="0" applyNumberFormat="1" applyFont="1"/>
    <xf numFmtId="0" fontId="36" fillId="33" borderId="0" xfId="0" applyFont="1" applyFill="1"/>
    <xf numFmtId="49" fontId="38" fillId="0" borderId="0" xfId="0" applyNumberFormat="1" applyFont="1"/>
    <xf numFmtId="0" fontId="36" fillId="0" borderId="0" xfId="0" applyFont="1" applyFill="1"/>
    <xf numFmtId="49" fontId="37" fillId="0" borderId="0" xfId="0" applyNumberFormat="1" applyFont="1" applyAlignment="1">
      <alignment horizontal="center"/>
    </xf>
    <xf numFmtId="49" fontId="38" fillId="0" borderId="0" xfId="0" applyNumberFormat="1" applyFont="1" applyAlignment="1">
      <alignment horizontal="center"/>
    </xf>
    <xf numFmtId="165" fontId="38" fillId="33" borderId="0" xfId="0" applyNumberFormat="1" applyFont="1" applyFill="1"/>
    <xf numFmtId="165" fontId="38" fillId="0" borderId="0" xfId="0" applyNumberFormat="1" applyFont="1"/>
    <xf numFmtId="0" fontId="38" fillId="0" borderId="0" xfId="0" applyNumberFormat="1" applyFont="1"/>
    <xf numFmtId="166" fontId="29" fillId="0" borderId="0" xfId="0" applyNumberFormat="1" applyFont="1"/>
    <xf numFmtId="166" fontId="29" fillId="0" borderId="12" xfId="0" applyNumberFormat="1" applyFont="1" applyBorder="1"/>
    <xf numFmtId="166" fontId="29" fillId="0" borderId="0" xfId="0" applyNumberFormat="1" applyFont="1" applyBorder="1"/>
    <xf numFmtId="166" fontId="29" fillId="0" borderId="13" xfId="0" applyNumberFormat="1" applyFont="1" applyBorder="1"/>
    <xf numFmtId="166" fontId="29" fillId="0" borderId="14" xfId="0" applyNumberFormat="1" applyFont="1" applyBorder="1"/>
    <xf numFmtId="166" fontId="28" fillId="0" borderId="15" xfId="0" applyNumberFormat="1" applyFont="1" applyBorder="1"/>
    <xf numFmtId="43" fontId="2" fillId="0" borderId="0" xfId="28" applyFont="1" applyFill="1" applyBorder="1"/>
    <xf numFmtId="43" fontId="35" fillId="0" borderId="0" xfId="28" applyFont="1" applyFill="1"/>
    <xf numFmtId="43" fontId="0" fillId="34" borderId="0" xfId="0" applyNumberFormat="1" applyFill="1" applyBorder="1"/>
    <xf numFmtId="0" fontId="0" fillId="34" borderId="0" xfId="0" applyFill="1"/>
    <xf numFmtId="0" fontId="28" fillId="0" borderId="0" xfId="0" applyFont="1"/>
    <xf numFmtId="43" fontId="5" fillId="0" borderId="0" xfId="28" applyFont="1" applyFill="1"/>
    <xf numFmtId="43" fontId="5" fillId="0" borderId="0" xfId="0" applyNumberFormat="1" applyFont="1" applyFill="1"/>
    <xf numFmtId="49" fontId="29" fillId="0" borderId="0" xfId="0" applyNumberFormat="1" applyFont="1" applyBorder="1"/>
    <xf numFmtId="38" fontId="2" fillId="0" borderId="0" xfId="0" applyNumberFormat="1" applyFont="1" applyFill="1" applyBorder="1"/>
    <xf numFmtId="39" fontId="2" fillId="0" borderId="0" xfId="28" applyNumberFormat="1" applyFont="1" applyFill="1" applyBorder="1"/>
    <xf numFmtId="43" fontId="7" fillId="0" borderId="0" xfId="0" applyNumberFormat="1" applyFont="1" applyFill="1" applyBorder="1"/>
    <xf numFmtId="165" fontId="29" fillId="35" borderId="0" xfId="0" applyNumberFormat="1" applyFont="1" applyFill="1"/>
    <xf numFmtId="38" fontId="2" fillId="0" borderId="0" xfId="0" quotePrefix="1" applyNumberFormat="1" applyFont="1" applyFill="1" applyAlignment="1">
      <alignment horizontal="center"/>
    </xf>
    <xf numFmtId="49" fontId="39" fillId="0" borderId="0" xfId="0" applyNumberFormat="1" applyFont="1" applyAlignment="1">
      <alignment horizontal="centerContinuous"/>
    </xf>
    <xf numFmtId="49" fontId="28" fillId="0" borderId="0" xfId="0" applyNumberFormat="1" applyFont="1" applyAlignment="1">
      <alignment horizontal="centerContinuous"/>
    </xf>
    <xf numFmtId="49" fontId="0" fillId="0" borderId="0" xfId="0" applyNumberFormat="1"/>
    <xf numFmtId="49" fontId="28" fillId="0" borderId="0" xfId="0" applyNumberFormat="1" applyFont="1" applyAlignment="1">
      <alignment horizontal="right"/>
    </xf>
    <xf numFmtId="49" fontId="40" fillId="0" borderId="0" xfId="0" applyNumberFormat="1" applyFont="1" applyAlignment="1">
      <alignment horizontal="centerContinuous"/>
    </xf>
    <xf numFmtId="168" fontId="28" fillId="0" borderId="0" xfId="0" applyNumberFormat="1" applyFont="1" applyAlignment="1">
      <alignment horizontal="right"/>
    </xf>
    <xf numFmtId="49" fontId="41" fillId="0" borderId="0" xfId="0" applyNumberFormat="1" applyFont="1" applyAlignment="1">
      <alignment horizontal="centerContinuous"/>
    </xf>
    <xf numFmtId="39" fontId="42" fillId="0" borderId="0" xfId="28" applyNumberFormat="1" applyFont="1" applyFill="1" applyAlignment="1">
      <alignment horizontal="left" vertical="center"/>
    </xf>
    <xf numFmtId="39" fontId="43" fillId="0" borderId="0" xfId="28" applyNumberFormat="1" applyFont="1" applyFill="1"/>
    <xf numFmtId="39" fontId="44" fillId="0" borderId="0" xfId="28" applyNumberFormat="1" applyFont="1" applyFill="1" applyAlignment="1">
      <alignment horizontal="left" vertical="center"/>
    </xf>
    <xf numFmtId="39" fontId="44" fillId="0" borderId="0" xfId="0" applyNumberFormat="1" applyFont="1" applyFill="1" applyAlignment="1">
      <alignment horizontal="left" vertical="center"/>
    </xf>
    <xf numFmtId="39" fontId="45" fillId="0" borderId="0" xfId="0" applyNumberFormat="1" applyFont="1" applyFill="1"/>
    <xf numFmtId="38" fontId="45" fillId="0" borderId="0" xfId="0" applyNumberFormat="1" applyFont="1" applyFill="1"/>
    <xf numFmtId="38" fontId="45" fillId="0" borderId="0" xfId="0" quotePrefix="1" applyNumberFormat="1" applyFont="1" applyFill="1" applyAlignment="1">
      <alignment horizontal="center"/>
    </xf>
    <xf numFmtId="39" fontId="42" fillId="0" borderId="0" xfId="28" applyNumberFormat="1" applyFont="1" applyFill="1"/>
    <xf numFmtId="39" fontId="44" fillId="0" borderId="0" xfId="28" applyNumberFormat="1" applyFont="1" applyFill="1"/>
    <xf numFmtId="39" fontId="44" fillId="0" borderId="0" xfId="0" applyNumberFormat="1" applyFont="1" applyFill="1"/>
    <xf numFmtId="39" fontId="44" fillId="0" borderId="0" xfId="0" applyNumberFormat="1" applyFont="1" applyFill="1" applyBorder="1"/>
    <xf numFmtId="164" fontId="42" fillId="36" borderId="0" xfId="0" quotePrefix="1" applyNumberFormat="1" applyFont="1" applyFill="1" applyAlignment="1">
      <alignment horizontal="center"/>
    </xf>
    <xf numFmtId="39" fontId="44" fillId="36" borderId="0" xfId="28" applyNumberFormat="1" applyFont="1" applyFill="1"/>
    <xf numFmtId="39" fontId="44" fillId="36" borderId="0" xfId="0" applyNumberFormat="1" applyFont="1" applyFill="1"/>
    <xf numFmtId="39" fontId="44" fillId="36" borderId="0" xfId="0" applyNumberFormat="1" applyFont="1" applyFill="1" applyBorder="1"/>
    <xf numFmtId="39" fontId="42" fillId="36" borderId="0" xfId="28" applyNumberFormat="1" applyFont="1" applyFill="1" applyBorder="1" applyAlignment="1">
      <alignment horizontal="center"/>
    </xf>
    <xf numFmtId="39" fontId="44" fillId="36" borderId="0" xfId="28" applyNumberFormat="1" applyFont="1" applyFill="1" applyBorder="1" applyAlignment="1">
      <alignment horizontal="center"/>
    </xf>
    <xf numFmtId="39" fontId="44" fillId="36" borderId="0" xfId="0" applyNumberFormat="1" applyFont="1" applyFill="1" applyBorder="1" applyAlignment="1">
      <alignment horizontal="center"/>
    </xf>
    <xf numFmtId="39" fontId="46" fillId="36" borderId="0" xfId="0" applyNumberFormat="1" applyFont="1" applyFill="1" applyBorder="1"/>
    <xf numFmtId="38" fontId="44" fillId="0" borderId="0" xfId="0" applyNumberFormat="1" applyFont="1" applyFill="1"/>
    <xf numFmtId="39" fontId="43" fillId="0" borderId="0" xfId="28" applyNumberFormat="1" applyFont="1" applyFill="1" applyBorder="1"/>
    <xf numFmtId="39" fontId="45" fillId="0" borderId="0" xfId="28" applyNumberFormat="1" applyFont="1" applyFill="1" applyBorder="1"/>
    <xf numFmtId="39" fontId="45" fillId="0" borderId="0" xfId="0" applyNumberFormat="1" applyFont="1" applyFill="1" applyBorder="1"/>
    <xf numFmtId="38" fontId="45" fillId="0" borderId="0" xfId="0" applyNumberFormat="1" applyFont="1" applyFill="1" applyBorder="1"/>
    <xf numFmtId="43" fontId="43" fillId="0" borderId="0" xfId="28" applyNumberFormat="1" applyFont="1" applyFill="1" applyBorder="1"/>
    <xf numFmtId="39" fontId="43" fillId="0" borderId="16" xfId="28" applyNumberFormat="1" applyFont="1" applyFill="1" applyBorder="1"/>
    <xf numFmtId="43" fontId="45" fillId="0" borderId="0" xfId="28" applyNumberFormat="1" applyFont="1" applyFill="1" applyBorder="1"/>
    <xf numFmtId="43" fontId="45" fillId="0" borderId="0" xfId="0" applyNumberFormat="1" applyFont="1" applyFill="1" applyBorder="1"/>
    <xf numFmtId="49" fontId="47" fillId="0" borderId="0" xfId="0" applyNumberFormat="1" applyFont="1"/>
    <xf numFmtId="49" fontId="48" fillId="0" borderId="0" xfId="0" applyNumberFormat="1" applyFont="1"/>
    <xf numFmtId="43" fontId="43" fillId="0" borderId="16" xfId="28" applyNumberFormat="1" applyFont="1" applyFill="1" applyBorder="1"/>
    <xf numFmtId="43" fontId="45" fillId="0" borderId="16" xfId="28" applyNumberFormat="1" applyFont="1" applyFill="1" applyBorder="1"/>
    <xf numFmtId="43" fontId="45" fillId="0" borderId="16" xfId="0" applyNumberFormat="1" applyFont="1" applyFill="1" applyBorder="1"/>
    <xf numFmtId="39" fontId="45" fillId="0" borderId="0" xfId="28" applyNumberFormat="1" applyFont="1" applyFill="1"/>
    <xf numFmtId="49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167" fontId="49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50" fillId="0" borderId="16" xfId="0" applyFont="1" applyBorder="1"/>
    <xf numFmtId="0" fontId="26" fillId="0" borderId="16" xfId="0" applyFont="1" applyBorder="1"/>
    <xf numFmtId="0" fontId="50" fillId="0" borderId="16" xfId="0" applyFont="1" applyBorder="1" applyAlignment="1">
      <alignment horizontal="center"/>
    </xf>
    <xf numFmtId="0" fontId="51" fillId="0" borderId="0" xfId="0" applyFont="1"/>
    <xf numFmtId="0" fontId="51" fillId="0" borderId="0" xfId="0" applyFont="1" applyAlignment="1">
      <alignment horizontal="center"/>
    </xf>
    <xf numFmtId="49" fontId="51" fillId="0" borderId="0" xfId="0" applyNumberFormat="1" applyFont="1" applyAlignment="1">
      <alignment horizontal="center"/>
    </xf>
    <xf numFmtId="49" fontId="51" fillId="0" borderId="0" xfId="0" quotePrefix="1" applyNumberFormat="1" applyFont="1" applyAlignment="1">
      <alignment horizontal="center"/>
    </xf>
    <xf numFmtId="49" fontId="26" fillId="0" borderId="0" xfId="0" applyNumberFormat="1" applyFont="1" applyAlignment="1">
      <alignment horizontal="center"/>
    </xf>
    <xf numFmtId="0" fontId="52" fillId="0" borderId="0" xfId="0" applyFont="1"/>
    <xf numFmtId="49" fontId="52" fillId="0" borderId="0" xfId="0" quotePrefix="1" applyNumberFormat="1" applyFont="1" applyAlignment="1">
      <alignment horizontal="center"/>
    </xf>
    <xf numFmtId="49" fontId="52" fillId="0" borderId="0" xfId="0" applyNumberFormat="1" applyFont="1" applyAlignment="1">
      <alignment horizontal="center"/>
    </xf>
    <xf numFmtId="0" fontId="52" fillId="0" borderId="0" xfId="0" quotePrefix="1" applyFont="1" applyAlignment="1">
      <alignment horizontal="center"/>
    </xf>
    <xf numFmtId="43" fontId="43" fillId="0" borderId="17" xfId="28" applyNumberFormat="1" applyFont="1" applyFill="1" applyBorder="1"/>
    <xf numFmtId="43" fontId="5" fillId="0" borderId="0" xfId="0" applyNumberFormat="1" applyFont="1" applyFill="1" applyAlignment="1">
      <alignment horizontal="center"/>
    </xf>
    <xf numFmtId="43" fontId="35" fillId="0" borderId="0" xfId="0" applyNumberFormat="1" applyFont="1" applyFill="1"/>
    <xf numFmtId="43" fontId="5" fillId="0" borderId="0" xfId="0" applyNumberFormat="1" applyFont="1" applyFill="1" applyAlignment="1"/>
    <xf numFmtId="43" fontId="5" fillId="0" borderId="0" xfId="28" applyFont="1" applyFill="1" applyAlignment="1">
      <alignment horizontal="center"/>
    </xf>
    <xf numFmtId="43" fontId="5" fillId="0" borderId="0" xfId="28" applyFont="1" applyFill="1" applyAlignment="1"/>
    <xf numFmtId="0" fontId="5" fillId="36" borderId="0" xfId="28" quotePrefix="1" applyNumberFormat="1" applyFont="1" applyFill="1" applyAlignment="1">
      <alignment horizontal="center" vertical="center" wrapText="1"/>
    </xf>
    <xf numFmtId="43" fontId="2" fillId="35" borderId="0" xfId="28" applyFont="1" applyFill="1"/>
    <xf numFmtId="4" fontId="0" fillId="0" borderId="0" xfId="0" applyNumberFormat="1" applyFill="1"/>
    <xf numFmtId="43" fontId="0" fillId="0" borderId="0" xfId="28" applyFont="1" applyFill="1"/>
    <xf numFmtId="43" fontId="0" fillId="0" borderId="0" xfId="0" applyNumberFormat="1" applyFill="1"/>
    <xf numFmtId="165" fontId="55" fillId="0" borderId="0" xfId="0" applyNumberFormat="1" applyFont="1" applyFill="1" applyBorder="1"/>
    <xf numFmtId="165" fontId="56" fillId="0" borderId="0" xfId="0" applyNumberFormat="1" applyFont="1"/>
    <xf numFmtId="165" fontId="56" fillId="0" borderId="0" xfId="0" applyNumberFormat="1" applyFont="1" applyBorder="1"/>
    <xf numFmtId="39" fontId="8" fillId="0" borderId="0" xfId="28" applyNumberFormat="1" applyFont="1" applyFill="1" applyBorder="1" applyAlignment="1">
      <alignment horizontal="center"/>
    </xf>
    <xf numFmtId="164" fontId="8" fillId="0" borderId="0" xfId="0" quotePrefix="1" applyNumberFormat="1" applyFont="1" applyFill="1" applyAlignment="1">
      <alignment horizontal="center"/>
    </xf>
    <xf numFmtId="39" fontId="5" fillId="0" borderId="0" xfId="28" applyNumberFormat="1" applyFont="1" applyFill="1" applyBorder="1" applyAlignment="1">
      <alignment horizontal="center"/>
    </xf>
    <xf numFmtId="39" fontId="5" fillId="0" borderId="0" xfId="0" applyNumberFormat="1" applyFont="1" applyFill="1" applyBorder="1" applyAlignment="1">
      <alignment horizontal="center"/>
    </xf>
    <xf numFmtId="39" fontId="6" fillId="0" borderId="0" xfId="0" applyNumberFormat="1" applyFont="1" applyFill="1" applyBorder="1"/>
    <xf numFmtId="49" fontId="33" fillId="0" borderId="0" xfId="0" applyNumberFormat="1" applyFont="1" applyFill="1"/>
    <xf numFmtId="0" fontId="26" fillId="0" borderId="0" xfId="0" applyFont="1" applyFill="1"/>
    <xf numFmtId="49" fontId="29" fillId="0" borderId="0" xfId="0" applyNumberFormat="1" applyFont="1" applyFill="1"/>
    <xf numFmtId="49" fontId="28" fillId="0" borderId="0" xfId="0" applyNumberFormat="1" applyFont="1" applyFill="1"/>
    <xf numFmtId="49" fontId="34" fillId="0" borderId="0" xfId="0" applyNumberFormat="1" applyFont="1" applyFill="1"/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43" fontId="5" fillId="0" borderId="0" xfId="0" applyNumberFormat="1" applyFont="1" applyFill="1" applyAlignment="1">
      <alignment horizontal="center"/>
    </xf>
    <xf numFmtId="39" fontId="5" fillId="0" borderId="0" xfId="0" applyNumberFormat="1" applyFont="1" applyAlignment="1">
      <alignment horizontal="center"/>
    </xf>
    <xf numFmtId="39" fontId="8" fillId="0" borderId="0" xfId="28" applyNumberFormat="1" applyFont="1" applyFill="1" applyBorder="1" applyAlignment="1">
      <alignment horizontal="center"/>
    </xf>
    <xf numFmtId="39" fontId="42" fillId="0" borderId="0" xfId="28" applyNumberFormat="1" applyFont="1" applyFill="1" applyBorder="1" applyAlignment="1">
      <alignment horizont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45" xr:uid="{00000000-0005-0000-0000-000026000000}"/>
    <cellStyle name="Normal 2 2" xfId="44" xr:uid="{00000000-0005-0000-0000-000027000000}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8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341842</xdr:colOff>
      <xdr:row>1</xdr:row>
      <xdr:rowOff>104775</xdr:rowOff>
    </xdr:from>
    <xdr:to>
      <xdr:col>2</xdr:col>
      <xdr:colOff>597523</xdr:colOff>
      <xdr:row>4</xdr:row>
      <xdr:rowOff>122723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842" y="295275"/>
          <a:ext cx="1322481" cy="589448"/>
        </a:xfrm>
        <a:prstGeom prst="rect">
          <a:avLst/>
        </a:prstGeom>
      </xdr:spPr>
    </xdr:pic>
    <xdr:clientData/>
  </xdr:twoCellAnchor>
  <xdr:twoCellAnchor>
    <xdr:from>
      <xdr:col>0</xdr:col>
      <xdr:colOff>257175</xdr:colOff>
      <xdr:row>1</xdr:row>
      <xdr:rowOff>9525</xdr:rowOff>
    </xdr:from>
    <xdr:to>
      <xdr:col>9</xdr:col>
      <xdr:colOff>38100</xdr:colOff>
      <xdr:row>45</xdr:row>
      <xdr:rowOff>66675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57175" y="200025"/>
          <a:ext cx="6505575" cy="9067800"/>
        </a:xfrm>
        <a:prstGeom prst="rect">
          <a:avLst/>
        </a:prstGeom>
        <a:noFill/>
        <a:ln w="317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361950</xdr:colOff>
      <xdr:row>13</xdr:row>
      <xdr:rowOff>104775</xdr:rowOff>
    </xdr:from>
    <xdr:to>
      <xdr:col>5</xdr:col>
      <xdr:colOff>295275</xdr:colOff>
      <xdr:row>19</xdr:row>
      <xdr:rowOff>95250</xdr:rowOff>
    </xdr:to>
    <xdr:pic>
      <xdr:nvPicPr>
        <xdr:cNvPr id="5" name="Picture 4" descr="164547788642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3000375"/>
          <a:ext cx="254317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8193" name="FILTER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6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8194" name="HEADER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6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Office%20Data\Financial%20Statements\Sarasota%20National%20Consolidated\2020\12.%20December%20Financials\Sarasota%20National%20Consolidated%20Financial%20Statements%2012.31.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.iconmgt.net\Users\Office%20Data\Financial%20Statements\Sarasota%20National%20Master\SNM%20Financial%20Statements%20-%20HOA%20-%200531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.iconmgt.net\Users\Mbarber\Documents\SNM%20Financial%20Statements%20-%20HOA%20-%201031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Quickbooks\Users\User.LT05\Documents\Financials\December2017\SarasotaNational\SNM%20Financial%20Statements%20-%20HOA%20-%20113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BS "/>
      <sheetName val="ConsolidatedPL"/>
      <sheetName val="HOA 70"/>
      <sheetName val="Consolidated GOLF"/>
      <sheetName val="Golf - 20 &amp; 30"/>
      <sheetName val="F&amp;B-golf - 90"/>
      <sheetName val="Consolidated PALM"/>
      <sheetName val="admin-palm - 10 40 50 60"/>
      <sheetName val="FB-palm - 80"/>
      <sheetName val="2020 SummaryBudget"/>
      <sheetName val="CM Budget v Actual"/>
      <sheetName val="YTD Budget v Actual"/>
      <sheetName val="COA XRef"/>
      <sheetName val="PY HO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 t="str">
            <v>10.Administration</v>
          </cell>
          <cell r="G1">
            <v>0</v>
          </cell>
          <cell r="H1">
            <v>0</v>
          </cell>
          <cell r="I1">
            <v>0</v>
          </cell>
          <cell r="J1" t="str">
            <v>20.Golf ProShop</v>
          </cell>
          <cell r="K1">
            <v>0</v>
          </cell>
          <cell r="L1">
            <v>0</v>
          </cell>
          <cell r="M1">
            <v>0</v>
          </cell>
          <cell r="N1" t="str">
            <v>30.Golf Maintenance</v>
          </cell>
          <cell r="O1">
            <v>0</v>
          </cell>
          <cell r="P1">
            <v>0</v>
          </cell>
          <cell r="Q1">
            <v>0</v>
          </cell>
          <cell r="R1" t="str">
            <v>40.Racquet Sports</v>
          </cell>
          <cell r="S1">
            <v>0</v>
          </cell>
          <cell r="T1">
            <v>0</v>
          </cell>
          <cell r="U1">
            <v>0</v>
          </cell>
          <cell r="V1" t="str">
            <v>60.Fitness &amp; Spa</v>
          </cell>
          <cell r="W1">
            <v>0</v>
          </cell>
          <cell r="X1">
            <v>0</v>
          </cell>
          <cell r="Y1">
            <v>0</v>
          </cell>
          <cell r="Z1" t="str">
            <v>70.HOA/Common Grounds</v>
          </cell>
          <cell r="AA1">
            <v>0</v>
          </cell>
          <cell r="AB1">
            <v>0</v>
          </cell>
          <cell r="AC1">
            <v>0</v>
          </cell>
          <cell r="AD1" t="str">
            <v>80.F&amp;B Palm</v>
          </cell>
          <cell r="AE1">
            <v>0</v>
          </cell>
          <cell r="AF1">
            <v>0</v>
          </cell>
          <cell r="AG1">
            <v>0</v>
          </cell>
          <cell r="AH1" t="str">
            <v>90.F&amp;B Golf</v>
          </cell>
          <cell r="AI1">
            <v>0</v>
          </cell>
          <cell r="AJ1">
            <v>0</v>
          </cell>
          <cell r="AK1">
            <v>0</v>
          </cell>
          <cell r="AL1" t="str">
            <v>TOTAL</v>
          </cell>
          <cell r="AM1">
            <v>0</v>
          </cell>
          <cell r="AN1">
            <v>0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 t="str">
            <v>Dec 20</v>
          </cell>
          <cell r="G2">
            <v>0</v>
          </cell>
          <cell r="H2" t="str">
            <v>Budget</v>
          </cell>
          <cell r="I2">
            <v>0</v>
          </cell>
          <cell r="J2" t="str">
            <v>Dec 20</v>
          </cell>
          <cell r="K2">
            <v>0</v>
          </cell>
          <cell r="L2" t="str">
            <v>Budget</v>
          </cell>
          <cell r="M2">
            <v>0</v>
          </cell>
          <cell r="N2" t="str">
            <v>Dec 20</v>
          </cell>
          <cell r="O2">
            <v>0</v>
          </cell>
          <cell r="P2" t="str">
            <v>Budget</v>
          </cell>
          <cell r="Q2">
            <v>0</v>
          </cell>
          <cell r="R2" t="str">
            <v>Dec 20</v>
          </cell>
          <cell r="S2">
            <v>0</v>
          </cell>
          <cell r="T2" t="str">
            <v>Budget</v>
          </cell>
          <cell r="U2">
            <v>0</v>
          </cell>
          <cell r="V2" t="str">
            <v>Dec 20</v>
          </cell>
          <cell r="W2">
            <v>0</v>
          </cell>
          <cell r="X2" t="str">
            <v>Budget</v>
          </cell>
          <cell r="Y2">
            <v>0</v>
          </cell>
          <cell r="Z2" t="str">
            <v>Dec 20</v>
          </cell>
          <cell r="AA2">
            <v>0</v>
          </cell>
          <cell r="AB2" t="str">
            <v>Budget</v>
          </cell>
          <cell r="AC2">
            <v>0</v>
          </cell>
          <cell r="AD2" t="str">
            <v>Dec 20</v>
          </cell>
          <cell r="AE2">
            <v>0</v>
          </cell>
          <cell r="AF2" t="str">
            <v>Budget</v>
          </cell>
          <cell r="AG2">
            <v>0</v>
          </cell>
          <cell r="AH2" t="str">
            <v>Dec 20</v>
          </cell>
          <cell r="AI2">
            <v>0</v>
          </cell>
          <cell r="AJ2" t="str">
            <v>Budget</v>
          </cell>
          <cell r="AK2">
            <v>0</v>
          </cell>
          <cell r="AL2" t="str">
            <v>Dec 20</v>
          </cell>
          <cell r="AM2">
            <v>0</v>
          </cell>
          <cell r="AN2" t="str">
            <v>Budget</v>
          </cell>
        </row>
        <row r="3">
          <cell r="A3">
            <v>0</v>
          </cell>
          <cell r="B3" t="str">
            <v>Ordinary Income/Expense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 t="str">
            <v>Income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 t="str">
            <v>4000 · Maintenance/Membership Fees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257823.46</v>
          </cell>
          <cell r="AA5">
            <v>0</v>
          </cell>
          <cell r="AB5">
            <v>225449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257823.46</v>
          </cell>
          <cell r="AM5">
            <v>0</v>
          </cell>
          <cell r="AN5">
            <v>225449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 t="str">
            <v>4002 · Membership Fees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109208.23</v>
          </cell>
          <cell r="K6">
            <v>0</v>
          </cell>
          <cell r="L6">
            <v>103556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2750</v>
          </cell>
          <cell r="S6">
            <v>0</v>
          </cell>
          <cell r="T6">
            <v>1000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111958.23</v>
          </cell>
          <cell r="AM6">
            <v>0</v>
          </cell>
          <cell r="AN6">
            <v>104556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 t="str">
            <v>4050 · Interest Income</v>
          </cell>
          <cell r="F7">
            <v>2.38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3.07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5.45</v>
          </cell>
          <cell r="AM7">
            <v>0</v>
          </cell>
          <cell r="AN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 t="str">
            <v>4060 · Other Income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200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200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 t="str">
            <v>4062 · Resale Capital Contribution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4500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4500</v>
          </cell>
          <cell r="AM9">
            <v>0</v>
          </cell>
          <cell r="AN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 t="str">
            <v>4066 · Transfer Fees - Rental</v>
          </cell>
          <cell r="F10">
            <v>-200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-200</v>
          </cell>
          <cell r="AM10">
            <v>0</v>
          </cell>
          <cell r="AN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 t="str">
            <v>4100 · Restaurant Food Sales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36748.9</v>
          </cell>
          <cell r="AE11">
            <v>0</v>
          </cell>
          <cell r="AF11">
            <v>46635</v>
          </cell>
          <cell r="AG11">
            <v>0</v>
          </cell>
          <cell r="AH11">
            <v>10782.4</v>
          </cell>
          <cell r="AI11">
            <v>0</v>
          </cell>
          <cell r="AJ11">
            <v>8688</v>
          </cell>
          <cell r="AK11">
            <v>0</v>
          </cell>
          <cell r="AL11">
            <v>47531.3</v>
          </cell>
          <cell r="AM11">
            <v>0</v>
          </cell>
          <cell r="AN11">
            <v>55323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 t="str">
            <v>4102 · Soft Beverage Sales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1801.5</v>
          </cell>
          <cell r="AE12">
            <v>0</v>
          </cell>
          <cell r="AF12">
            <v>1392</v>
          </cell>
          <cell r="AG12">
            <v>0</v>
          </cell>
          <cell r="AH12">
            <v>1265.6500000000001</v>
          </cell>
          <cell r="AI12">
            <v>0</v>
          </cell>
          <cell r="AJ12">
            <v>1382</v>
          </cell>
          <cell r="AK12">
            <v>0</v>
          </cell>
          <cell r="AL12">
            <v>3067.15</v>
          </cell>
          <cell r="AM12">
            <v>0</v>
          </cell>
          <cell r="AN12">
            <v>2774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 t="str">
            <v>4103 · Beer Sales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4748.6000000000004</v>
          </cell>
          <cell r="AE13">
            <v>0</v>
          </cell>
          <cell r="AF13">
            <v>2784</v>
          </cell>
          <cell r="AG13">
            <v>0</v>
          </cell>
          <cell r="AH13">
            <v>5955.7</v>
          </cell>
          <cell r="AI13">
            <v>0</v>
          </cell>
          <cell r="AJ13">
            <v>6319</v>
          </cell>
          <cell r="AK13">
            <v>0</v>
          </cell>
          <cell r="AL13">
            <v>10704.3</v>
          </cell>
          <cell r="AM13">
            <v>0</v>
          </cell>
          <cell r="AN13">
            <v>9103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 t="str">
            <v>4104 · Liquor Sales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12593</v>
          </cell>
          <cell r="AE14">
            <v>0</v>
          </cell>
          <cell r="AF14">
            <v>10441</v>
          </cell>
          <cell r="AG14">
            <v>0</v>
          </cell>
          <cell r="AH14">
            <v>4132.6499999999996</v>
          </cell>
          <cell r="AI14">
            <v>0</v>
          </cell>
          <cell r="AJ14">
            <v>2567</v>
          </cell>
          <cell r="AK14">
            <v>0</v>
          </cell>
          <cell r="AL14">
            <v>16725.650000000001</v>
          </cell>
          <cell r="AM14">
            <v>0</v>
          </cell>
          <cell r="AN14">
            <v>13008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 t="str">
            <v>4105 · Wine Sales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4572</v>
          </cell>
          <cell r="AE15">
            <v>0</v>
          </cell>
          <cell r="AF15">
            <v>8353</v>
          </cell>
          <cell r="AG15">
            <v>0</v>
          </cell>
          <cell r="AH15">
            <v>2533.5300000000002</v>
          </cell>
          <cell r="AI15">
            <v>0</v>
          </cell>
          <cell r="AJ15">
            <v>790</v>
          </cell>
          <cell r="AK15">
            <v>0</v>
          </cell>
          <cell r="AL15">
            <v>7105.53</v>
          </cell>
          <cell r="AM15">
            <v>0</v>
          </cell>
          <cell r="AN15">
            <v>9143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 t="str">
            <v>4400 · Member Greens Fees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76537.600000000006</v>
          </cell>
          <cell r="K16">
            <v>0</v>
          </cell>
          <cell r="L16">
            <v>38151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76537.600000000006</v>
          </cell>
          <cell r="AM16">
            <v>0</v>
          </cell>
          <cell r="AN16">
            <v>38151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 t="str">
            <v>4405 · Member's Guest Greens Fees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16639.97</v>
          </cell>
          <cell r="K17">
            <v>0</v>
          </cell>
          <cell r="L17">
            <v>14433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16639.97</v>
          </cell>
          <cell r="AM17">
            <v>0</v>
          </cell>
          <cell r="AN17">
            <v>14433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 t="str">
            <v>4406 · Public Greens Fees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41826.160000000003</v>
          </cell>
          <cell r="K18">
            <v>0</v>
          </cell>
          <cell r="L18">
            <v>66009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41826.160000000003</v>
          </cell>
          <cell r="AM18">
            <v>0</v>
          </cell>
          <cell r="AN18">
            <v>66009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 t="str">
            <v>4421 · Personal Training Income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1850</v>
          </cell>
          <cell r="W19">
            <v>0</v>
          </cell>
          <cell r="X19">
            <v>2500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1850</v>
          </cell>
          <cell r="AM19">
            <v>0</v>
          </cell>
          <cell r="AN19">
            <v>2500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 t="str">
            <v>4423 · Fitness Class Fees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585</v>
          </cell>
          <cell r="W20">
            <v>0</v>
          </cell>
          <cell r="X20">
            <v>1500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585</v>
          </cell>
          <cell r="AM20">
            <v>0</v>
          </cell>
          <cell r="AN20">
            <v>1500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 t="str">
            <v>4460 · Range Fees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1360.5</v>
          </cell>
          <cell r="K21">
            <v>0</v>
          </cell>
          <cell r="L21">
            <v>2500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1360.5</v>
          </cell>
          <cell r="AM21">
            <v>0</v>
          </cell>
          <cell r="AN21">
            <v>2500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 t="str">
            <v>4470 · Lesson Income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2100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200</v>
          </cell>
          <cell r="S22">
            <v>0</v>
          </cell>
          <cell r="T22">
            <v>300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200</v>
          </cell>
          <cell r="AM22">
            <v>0</v>
          </cell>
          <cell r="AN22">
            <v>2400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 t="str">
            <v>4490 · Miscellaneous Revenue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244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244</v>
          </cell>
          <cell r="AM23">
            <v>0</v>
          </cell>
          <cell r="AN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 t="str">
            <v>4491 · Tennis Fee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150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150</v>
          </cell>
          <cell r="AM24">
            <v>0</v>
          </cell>
          <cell r="AN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 t="str">
            <v>4500 · Accessories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1910.39</v>
          </cell>
          <cell r="K25">
            <v>0</v>
          </cell>
          <cell r="L25">
            <v>1204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1910.39</v>
          </cell>
          <cell r="AM25">
            <v>0</v>
          </cell>
          <cell r="AN25">
            <v>1204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 t="str">
            <v>4502 · Balls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3852.62</v>
          </cell>
          <cell r="K26">
            <v>0</v>
          </cell>
          <cell r="L26">
            <v>3210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3852.62</v>
          </cell>
          <cell r="AM26">
            <v>0</v>
          </cell>
          <cell r="AN26">
            <v>3210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 t="str">
            <v>4503 · Equipment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466</v>
          </cell>
          <cell r="K27">
            <v>0</v>
          </cell>
          <cell r="L27">
            <v>1405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466</v>
          </cell>
          <cell r="AM27">
            <v>0</v>
          </cell>
          <cell r="AN27">
            <v>1405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 t="str">
            <v>4521 · Gloves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1490.3</v>
          </cell>
          <cell r="K28">
            <v>0</v>
          </cell>
          <cell r="L28">
            <v>1405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1490.3</v>
          </cell>
          <cell r="AM28">
            <v>0</v>
          </cell>
          <cell r="AN28">
            <v>1405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 t="str">
            <v>4522 · Headwear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2813.15</v>
          </cell>
          <cell r="K29">
            <v>0</v>
          </cell>
          <cell r="L29">
            <v>2809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2813.15</v>
          </cell>
          <cell r="AM29">
            <v>0</v>
          </cell>
          <cell r="AN29">
            <v>2809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 t="str">
            <v>4523 · Ladies Wear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3358.47</v>
          </cell>
          <cell r="K30">
            <v>0</v>
          </cell>
          <cell r="L30">
            <v>2809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3358.47</v>
          </cell>
          <cell r="AM30">
            <v>0</v>
          </cell>
          <cell r="AN30">
            <v>2809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 t="str">
            <v>4524 · Mens Wear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5961</v>
          </cell>
          <cell r="K31">
            <v>0</v>
          </cell>
          <cell r="L31">
            <v>6421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5961</v>
          </cell>
          <cell r="AM31">
            <v>0</v>
          </cell>
          <cell r="AN31">
            <v>6421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 t="str">
            <v>4525 · Shoes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368.3</v>
          </cell>
          <cell r="K32">
            <v>0</v>
          </cell>
          <cell r="L32">
            <v>803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368.3</v>
          </cell>
          <cell r="AM32">
            <v>0</v>
          </cell>
          <cell r="AN32">
            <v>803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 t="str">
            <v>4570 · Vendor Discounts/Rebates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5089.49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5089.49</v>
          </cell>
          <cell r="AM33">
            <v>0</v>
          </cell>
          <cell r="AN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 t="str">
            <v>4680 · Late Fee Income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-89.52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-89.52</v>
          </cell>
          <cell r="AM34">
            <v>0</v>
          </cell>
          <cell r="AN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 t="str">
            <v>4750 · Gate Income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1110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1110</v>
          </cell>
          <cell r="AM35">
            <v>0</v>
          </cell>
          <cell r="AN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 t="str">
            <v>5999 · COGS - Discounts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2484.27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2484.27</v>
          </cell>
          <cell r="AM36">
            <v>0</v>
          </cell>
          <cell r="AN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 t="str">
            <v>Total Income</v>
          </cell>
          <cell r="E37">
            <v>0</v>
          </cell>
          <cell r="F37">
            <v>-197.62</v>
          </cell>
          <cell r="G37">
            <v>0</v>
          </cell>
          <cell r="H37">
            <v>0</v>
          </cell>
          <cell r="I37">
            <v>0</v>
          </cell>
          <cell r="J37">
            <v>266036.69</v>
          </cell>
          <cell r="K37">
            <v>0</v>
          </cell>
          <cell r="L37">
            <v>246815</v>
          </cell>
          <cell r="M37">
            <v>0</v>
          </cell>
          <cell r="N37">
            <v>5089.49</v>
          </cell>
          <cell r="O37">
            <v>0</v>
          </cell>
          <cell r="P37">
            <v>0</v>
          </cell>
          <cell r="Q37">
            <v>0</v>
          </cell>
          <cell r="R37">
            <v>3100</v>
          </cell>
          <cell r="S37">
            <v>0</v>
          </cell>
          <cell r="T37">
            <v>1500</v>
          </cell>
          <cell r="U37">
            <v>0</v>
          </cell>
          <cell r="V37">
            <v>2435</v>
          </cell>
          <cell r="W37">
            <v>0</v>
          </cell>
          <cell r="X37">
            <v>4000</v>
          </cell>
          <cell r="Y37">
            <v>0</v>
          </cell>
          <cell r="Z37">
            <v>263347.01</v>
          </cell>
          <cell r="AA37">
            <v>0</v>
          </cell>
          <cell r="AB37">
            <v>225449</v>
          </cell>
          <cell r="AC37">
            <v>0</v>
          </cell>
          <cell r="AD37">
            <v>62948.27</v>
          </cell>
          <cell r="AE37">
            <v>0</v>
          </cell>
          <cell r="AF37">
            <v>69605</v>
          </cell>
          <cell r="AG37">
            <v>0</v>
          </cell>
          <cell r="AH37">
            <v>24669.93</v>
          </cell>
          <cell r="AI37">
            <v>0</v>
          </cell>
          <cell r="AJ37">
            <v>19746</v>
          </cell>
          <cell r="AK37">
            <v>0</v>
          </cell>
          <cell r="AL37">
            <v>627428.77</v>
          </cell>
          <cell r="AM37">
            <v>0</v>
          </cell>
          <cell r="AN37">
            <v>567115</v>
          </cell>
        </row>
        <row r="38">
          <cell r="A38">
            <v>0</v>
          </cell>
          <cell r="B38">
            <v>0</v>
          </cell>
          <cell r="C38">
            <v>0</v>
          </cell>
          <cell r="D38" t="str">
            <v>Cost of Goods Sold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 t="str">
            <v>5100 · COGS - Food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18880.96</v>
          </cell>
          <cell r="AE39">
            <v>0</v>
          </cell>
          <cell r="AF39">
            <v>23318</v>
          </cell>
          <cell r="AG39">
            <v>0</v>
          </cell>
          <cell r="AH39">
            <v>4124.1099999999997</v>
          </cell>
          <cell r="AI39">
            <v>0</v>
          </cell>
          <cell r="AJ39">
            <v>3910</v>
          </cell>
          <cell r="AK39">
            <v>0</v>
          </cell>
          <cell r="AL39">
            <v>23005.07</v>
          </cell>
          <cell r="AM39">
            <v>0</v>
          </cell>
          <cell r="AN39">
            <v>27228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 t="str">
            <v>5102 · COGS -  Soft Beverage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1172.18</v>
          </cell>
          <cell r="AE40">
            <v>0</v>
          </cell>
          <cell r="AF40">
            <v>445</v>
          </cell>
          <cell r="AG40">
            <v>0</v>
          </cell>
          <cell r="AH40">
            <v>686.43</v>
          </cell>
          <cell r="AI40">
            <v>0</v>
          </cell>
          <cell r="AJ40">
            <v>442</v>
          </cell>
          <cell r="AK40">
            <v>0</v>
          </cell>
          <cell r="AL40">
            <v>1858.61</v>
          </cell>
          <cell r="AM40">
            <v>0</v>
          </cell>
          <cell r="AN40">
            <v>887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 t="str">
            <v>5103 · COGS - Beer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3086.76</v>
          </cell>
          <cell r="AE41">
            <v>0</v>
          </cell>
          <cell r="AF41">
            <v>1114</v>
          </cell>
          <cell r="AG41">
            <v>0</v>
          </cell>
          <cell r="AH41">
            <v>1807.61</v>
          </cell>
          <cell r="AI41">
            <v>0</v>
          </cell>
          <cell r="AJ41">
            <v>1896</v>
          </cell>
          <cell r="AK41">
            <v>0</v>
          </cell>
          <cell r="AL41">
            <v>4894.37</v>
          </cell>
          <cell r="AM41">
            <v>0</v>
          </cell>
          <cell r="AN41">
            <v>3010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 t="str">
            <v>5104 · COGS - Liquor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2578.4499999999998</v>
          </cell>
          <cell r="AE42">
            <v>0</v>
          </cell>
          <cell r="AF42">
            <v>3341</v>
          </cell>
          <cell r="AG42">
            <v>0</v>
          </cell>
          <cell r="AH42">
            <v>1509.93</v>
          </cell>
          <cell r="AI42">
            <v>0</v>
          </cell>
          <cell r="AJ42">
            <v>744</v>
          </cell>
          <cell r="AK42">
            <v>0</v>
          </cell>
          <cell r="AL42">
            <v>4088.38</v>
          </cell>
          <cell r="AM42">
            <v>0</v>
          </cell>
          <cell r="AN42">
            <v>4085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 t="str">
            <v>5105 · COGS - Wine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2650.94</v>
          </cell>
          <cell r="AE43">
            <v>0</v>
          </cell>
          <cell r="AF43">
            <v>2673</v>
          </cell>
          <cell r="AG43">
            <v>0</v>
          </cell>
          <cell r="AH43">
            <v>1552.38</v>
          </cell>
          <cell r="AI43">
            <v>0</v>
          </cell>
          <cell r="AJ43">
            <v>276</v>
          </cell>
          <cell r="AK43">
            <v>0</v>
          </cell>
          <cell r="AL43">
            <v>4203.32</v>
          </cell>
          <cell r="AM43">
            <v>0</v>
          </cell>
          <cell r="AN43">
            <v>2949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 t="str">
            <v>5501 · COGS - Tennis Merchandise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1156.52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1156.52</v>
          </cell>
          <cell r="AM44">
            <v>0</v>
          </cell>
          <cell r="AN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 t="str">
            <v>5502 · COGS-Balls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2913.48</v>
          </cell>
          <cell r="K45">
            <v>0</v>
          </cell>
          <cell r="L45">
            <v>2119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2913.48</v>
          </cell>
          <cell r="AM45">
            <v>0</v>
          </cell>
          <cell r="AN45">
            <v>2119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 t="str">
            <v>5503 · COGS-Equipment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453.84</v>
          </cell>
          <cell r="K46">
            <v>0</v>
          </cell>
          <cell r="L46">
            <v>927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453.84</v>
          </cell>
          <cell r="AM46">
            <v>0</v>
          </cell>
          <cell r="AN46">
            <v>927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 t="str">
            <v>5504 · COGS - Accessories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1356.07</v>
          </cell>
          <cell r="K47">
            <v>0</v>
          </cell>
          <cell r="L47">
            <v>795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1356.07</v>
          </cell>
          <cell r="AM47">
            <v>0</v>
          </cell>
          <cell r="AN47">
            <v>795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 t="str">
            <v>5521 · COGS-Gloves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951.93</v>
          </cell>
          <cell r="K48">
            <v>0</v>
          </cell>
          <cell r="L48">
            <v>927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951.93</v>
          </cell>
          <cell r="AM48">
            <v>0</v>
          </cell>
          <cell r="AN48">
            <v>927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 t="str">
            <v>5522 · COGS-Headwear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2018.17</v>
          </cell>
          <cell r="K49">
            <v>0</v>
          </cell>
          <cell r="L49">
            <v>1854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2018.17</v>
          </cell>
          <cell r="AM49">
            <v>0</v>
          </cell>
          <cell r="AN49">
            <v>1854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 t="str">
            <v>5523 · COGS-Ladies Wear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3297.41</v>
          </cell>
          <cell r="K50">
            <v>0</v>
          </cell>
          <cell r="L50">
            <v>1854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3297.41</v>
          </cell>
          <cell r="AM50">
            <v>0</v>
          </cell>
          <cell r="AN50">
            <v>1854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 t="str">
            <v>5524 · COGS-Mens Wear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4969.07</v>
          </cell>
          <cell r="K51">
            <v>0</v>
          </cell>
          <cell r="L51">
            <v>4238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4969.07</v>
          </cell>
          <cell r="AM51">
            <v>0</v>
          </cell>
          <cell r="AN51">
            <v>4238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 t="str">
            <v>5525 · COGS-Shoes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258.42</v>
          </cell>
          <cell r="K52">
            <v>0</v>
          </cell>
          <cell r="L52">
            <v>530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258.42</v>
          </cell>
          <cell r="AM52">
            <v>0</v>
          </cell>
          <cell r="AN52">
            <v>530</v>
          </cell>
        </row>
        <row r="53">
          <cell r="A53">
            <v>0</v>
          </cell>
          <cell r="B53">
            <v>0</v>
          </cell>
          <cell r="C53">
            <v>0</v>
          </cell>
          <cell r="D53" t="str">
            <v>Total COGS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16218.39</v>
          </cell>
          <cell r="K53">
            <v>0</v>
          </cell>
          <cell r="L53">
            <v>13244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1156.52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28369.29</v>
          </cell>
          <cell r="AE53">
            <v>0</v>
          </cell>
          <cell r="AF53">
            <v>30891</v>
          </cell>
          <cell r="AG53">
            <v>0</v>
          </cell>
          <cell r="AH53">
            <v>9680.4599999999991</v>
          </cell>
          <cell r="AI53">
            <v>0</v>
          </cell>
          <cell r="AJ53">
            <v>7268</v>
          </cell>
          <cell r="AK53">
            <v>0</v>
          </cell>
          <cell r="AL53">
            <v>55424.66</v>
          </cell>
          <cell r="AM53">
            <v>0</v>
          </cell>
          <cell r="AN53">
            <v>51403</v>
          </cell>
        </row>
        <row r="54">
          <cell r="A54">
            <v>0</v>
          </cell>
          <cell r="B54">
            <v>0</v>
          </cell>
          <cell r="C54" t="str">
            <v>Gross Profit</v>
          </cell>
          <cell r="D54">
            <v>0</v>
          </cell>
          <cell r="E54">
            <v>0</v>
          </cell>
          <cell r="F54">
            <v>-197.62</v>
          </cell>
          <cell r="G54">
            <v>0</v>
          </cell>
          <cell r="H54">
            <v>0</v>
          </cell>
          <cell r="I54">
            <v>0</v>
          </cell>
          <cell r="J54">
            <v>249818.3</v>
          </cell>
          <cell r="K54">
            <v>0</v>
          </cell>
          <cell r="L54">
            <v>233571</v>
          </cell>
          <cell r="M54">
            <v>0</v>
          </cell>
          <cell r="N54">
            <v>5089.49</v>
          </cell>
          <cell r="O54">
            <v>0</v>
          </cell>
          <cell r="P54">
            <v>0</v>
          </cell>
          <cell r="Q54">
            <v>0</v>
          </cell>
          <cell r="R54">
            <v>1943.48</v>
          </cell>
          <cell r="S54">
            <v>0</v>
          </cell>
          <cell r="T54">
            <v>1500</v>
          </cell>
          <cell r="U54">
            <v>0</v>
          </cell>
          <cell r="V54">
            <v>2435</v>
          </cell>
          <cell r="W54">
            <v>0</v>
          </cell>
          <cell r="X54">
            <v>4000</v>
          </cell>
          <cell r="Y54">
            <v>0</v>
          </cell>
          <cell r="Z54">
            <v>263347.01</v>
          </cell>
          <cell r="AA54">
            <v>0</v>
          </cell>
          <cell r="AB54">
            <v>225449</v>
          </cell>
          <cell r="AC54">
            <v>0</v>
          </cell>
          <cell r="AD54">
            <v>34578.980000000003</v>
          </cell>
          <cell r="AE54">
            <v>0</v>
          </cell>
          <cell r="AF54">
            <v>38714</v>
          </cell>
          <cell r="AG54">
            <v>0</v>
          </cell>
          <cell r="AH54">
            <v>14989.47</v>
          </cell>
          <cell r="AI54">
            <v>0</v>
          </cell>
          <cell r="AJ54">
            <v>12478</v>
          </cell>
          <cell r="AK54">
            <v>0</v>
          </cell>
          <cell r="AL54">
            <v>572004.11</v>
          </cell>
          <cell r="AM54">
            <v>0</v>
          </cell>
          <cell r="AN54">
            <v>515712</v>
          </cell>
        </row>
        <row r="55">
          <cell r="A55">
            <v>0</v>
          </cell>
          <cell r="B55">
            <v>0</v>
          </cell>
          <cell r="C55">
            <v>0</v>
          </cell>
          <cell r="D55" t="str">
            <v>Expense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 t="str">
            <v>6600 · Lease emps -Salaries</v>
          </cell>
          <cell r="F56">
            <v>16384.509999999998</v>
          </cell>
          <cell r="G56">
            <v>0</v>
          </cell>
          <cell r="H56">
            <v>21859</v>
          </cell>
          <cell r="I56">
            <v>0</v>
          </cell>
          <cell r="J56">
            <v>39857.96</v>
          </cell>
          <cell r="K56">
            <v>0</v>
          </cell>
          <cell r="L56">
            <v>45885</v>
          </cell>
          <cell r="M56">
            <v>0</v>
          </cell>
          <cell r="N56">
            <v>63769.5</v>
          </cell>
          <cell r="O56">
            <v>0</v>
          </cell>
          <cell r="P56">
            <v>58817</v>
          </cell>
          <cell r="Q56">
            <v>0</v>
          </cell>
          <cell r="R56">
            <v>7216.85</v>
          </cell>
          <cell r="S56">
            <v>0</v>
          </cell>
          <cell r="T56">
            <v>6000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7875.67</v>
          </cell>
          <cell r="AA56">
            <v>0</v>
          </cell>
          <cell r="AB56">
            <v>5182</v>
          </cell>
          <cell r="AC56">
            <v>0</v>
          </cell>
          <cell r="AD56">
            <v>45839.199999999997</v>
          </cell>
          <cell r="AE56">
            <v>0</v>
          </cell>
          <cell r="AF56">
            <v>35277</v>
          </cell>
          <cell r="AG56">
            <v>0</v>
          </cell>
          <cell r="AH56">
            <v>17248.88</v>
          </cell>
          <cell r="AI56">
            <v>0</v>
          </cell>
          <cell r="AJ56">
            <v>13981</v>
          </cell>
          <cell r="AK56">
            <v>0</v>
          </cell>
          <cell r="AL56">
            <v>198192.57</v>
          </cell>
          <cell r="AM56">
            <v>0</v>
          </cell>
          <cell r="AN56">
            <v>187001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 t="str">
            <v>6606 · Leased Emp Benes, Taxes &amp; Fees</v>
          </cell>
          <cell r="F57">
            <v>3401</v>
          </cell>
          <cell r="G57">
            <v>0</v>
          </cell>
          <cell r="H57">
            <v>2966</v>
          </cell>
          <cell r="I57">
            <v>0</v>
          </cell>
          <cell r="J57">
            <v>7445.02</v>
          </cell>
          <cell r="K57">
            <v>0</v>
          </cell>
          <cell r="L57">
            <v>11012</v>
          </cell>
          <cell r="M57">
            <v>0</v>
          </cell>
          <cell r="N57">
            <v>10580.84</v>
          </cell>
          <cell r="O57">
            <v>0</v>
          </cell>
          <cell r="P57">
            <v>12351</v>
          </cell>
          <cell r="Q57">
            <v>0</v>
          </cell>
          <cell r="R57">
            <v>1704.39</v>
          </cell>
          <cell r="S57">
            <v>0</v>
          </cell>
          <cell r="T57">
            <v>1440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14991.93</v>
          </cell>
          <cell r="AE57">
            <v>0</v>
          </cell>
          <cell r="AF57">
            <v>11474</v>
          </cell>
          <cell r="AG57">
            <v>0</v>
          </cell>
          <cell r="AH57">
            <v>5060.96</v>
          </cell>
          <cell r="AI57">
            <v>0</v>
          </cell>
          <cell r="AJ57">
            <v>4208</v>
          </cell>
          <cell r="AK57">
            <v>0</v>
          </cell>
          <cell r="AL57">
            <v>43184.14</v>
          </cell>
          <cell r="AM57">
            <v>0</v>
          </cell>
          <cell r="AN57">
            <v>43451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 t="str">
            <v>7010 · Cleaning supplies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99.06</v>
          </cell>
          <cell r="O58">
            <v>0</v>
          </cell>
          <cell r="P58">
            <v>125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464.65</v>
          </cell>
          <cell r="AE58">
            <v>0</v>
          </cell>
          <cell r="AF58">
            <v>400</v>
          </cell>
          <cell r="AG58">
            <v>0</v>
          </cell>
          <cell r="AH58">
            <v>0</v>
          </cell>
          <cell r="AI58">
            <v>0</v>
          </cell>
          <cell r="AJ58">
            <v>50</v>
          </cell>
          <cell r="AK58">
            <v>0</v>
          </cell>
          <cell r="AL58">
            <v>563.71</v>
          </cell>
          <cell r="AM58">
            <v>0</v>
          </cell>
          <cell r="AN58">
            <v>575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 t="str">
            <v>7014 · Supplies - Chemicals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300</v>
          </cell>
          <cell r="AG59">
            <v>0</v>
          </cell>
          <cell r="AH59">
            <v>98.22</v>
          </cell>
          <cell r="AI59">
            <v>0</v>
          </cell>
          <cell r="AJ59">
            <v>0</v>
          </cell>
          <cell r="AK59">
            <v>0</v>
          </cell>
          <cell r="AL59">
            <v>98.22</v>
          </cell>
          <cell r="AM59">
            <v>0</v>
          </cell>
          <cell r="AN59">
            <v>300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 t="str">
            <v>7015 · General (operating) supplies</v>
          </cell>
          <cell r="F60">
            <v>2084.52</v>
          </cell>
          <cell r="G60">
            <v>0</v>
          </cell>
          <cell r="H60">
            <v>2972</v>
          </cell>
          <cell r="I60">
            <v>0</v>
          </cell>
          <cell r="J60">
            <v>2363.16</v>
          </cell>
          <cell r="K60">
            <v>0</v>
          </cell>
          <cell r="L60">
            <v>2973</v>
          </cell>
          <cell r="M60">
            <v>0</v>
          </cell>
          <cell r="N60">
            <v>351.5</v>
          </cell>
          <cell r="O60">
            <v>0</v>
          </cell>
          <cell r="P60">
            <v>110</v>
          </cell>
          <cell r="Q60">
            <v>0</v>
          </cell>
          <cell r="R60">
            <v>76.78</v>
          </cell>
          <cell r="S60">
            <v>0</v>
          </cell>
          <cell r="T60">
            <v>100</v>
          </cell>
          <cell r="U60">
            <v>0</v>
          </cell>
          <cell r="V60">
            <v>1355.19</v>
          </cell>
          <cell r="W60">
            <v>0</v>
          </cell>
          <cell r="X60">
            <v>500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62.62</v>
          </cell>
          <cell r="AE60">
            <v>0</v>
          </cell>
          <cell r="AF60">
            <v>560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6293.77</v>
          </cell>
          <cell r="AM60">
            <v>0</v>
          </cell>
          <cell r="AN60">
            <v>7215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 t="str">
            <v>7025 · Supplies- Paper Goods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3967.28</v>
          </cell>
          <cell r="AE61">
            <v>0</v>
          </cell>
          <cell r="AF61">
            <v>1300</v>
          </cell>
          <cell r="AG61">
            <v>0</v>
          </cell>
          <cell r="AH61">
            <v>56.93</v>
          </cell>
          <cell r="AI61">
            <v>0</v>
          </cell>
          <cell r="AJ61">
            <v>600</v>
          </cell>
          <cell r="AK61">
            <v>0</v>
          </cell>
          <cell r="AL61">
            <v>4024.21</v>
          </cell>
          <cell r="AM61">
            <v>0</v>
          </cell>
          <cell r="AN61">
            <v>1900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 t="str">
            <v>7066 · Laundry &amp; Linen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1000.02</v>
          </cell>
          <cell r="AE62">
            <v>0</v>
          </cell>
          <cell r="AF62">
            <v>1908</v>
          </cell>
          <cell r="AG62">
            <v>0</v>
          </cell>
          <cell r="AH62">
            <v>0</v>
          </cell>
          <cell r="AI62">
            <v>0</v>
          </cell>
          <cell r="AJ62">
            <v>150</v>
          </cell>
          <cell r="AK62">
            <v>0</v>
          </cell>
          <cell r="AL62">
            <v>1000.02</v>
          </cell>
          <cell r="AM62">
            <v>0</v>
          </cell>
          <cell r="AN62">
            <v>2058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 t="str">
            <v>7115 · Decorations &amp; Flowers</v>
          </cell>
          <cell r="F63">
            <v>320</v>
          </cell>
          <cell r="G63">
            <v>0</v>
          </cell>
          <cell r="H63">
            <v>400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80.3</v>
          </cell>
          <cell r="AE63">
            <v>0</v>
          </cell>
          <cell r="AF63">
            <v>825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400.3</v>
          </cell>
          <cell r="AM63">
            <v>0</v>
          </cell>
          <cell r="AN63">
            <v>1225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 t="str">
            <v>7215 · Entertainment</v>
          </cell>
          <cell r="F64">
            <v>5974.9</v>
          </cell>
          <cell r="G64">
            <v>0</v>
          </cell>
          <cell r="H64">
            <v>6502</v>
          </cell>
          <cell r="I64">
            <v>0</v>
          </cell>
          <cell r="J64">
            <v>0</v>
          </cell>
          <cell r="K64">
            <v>0</v>
          </cell>
          <cell r="L64">
            <v>439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5974.9</v>
          </cell>
          <cell r="AM64">
            <v>0</v>
          </cell>
          <cell r="AN64">
            <v>6941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 t="str">
            <v>7305 · Service Agreements</v>
          </cell>
          <cell r="F65">
            <v>4056</v>
          </cell>
          <cell r="G65">
            <v>0</v>
          </cell>
          <cell r="H65">
            <v>0</v>
          </cell>
          <cell r="I65">
            <v>0</v>
          </cell>
          <cell r="J65">
            <v>2366</v>
          </cell>
          <cell r="K65">
            <v>0</v>
          </cell>
          <cell r="L65">
            <v>0</v>
          </cell>
          <cell r="M65">
            <v>0</v>
          </cell>
          <cell r="N65">
            <v>879.25</v>
          </cell>
          <cell r="O65">
            <v>0</v>
          </cell>
          <cell r="P65">
            <v>3000</v>
          </cell>
          <cell r="Q65">
            <v>0</v>
          </cell>
          <cell r="R65">
            <v>0</v>
          </cell>
          <cell r="S65">
            <v>0</v>
          </cell>
          <cell r="T65">
            <v>255</v>
          </cell>
          <cell r="U65">
            <v>0</v>
          </cell>
          <cell r="V65">
            <v>1076</v>
          </cell>
          <cell r="W65">
            <v>0</v>
          </cell>
          <cell r="X65">
            <v>4425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8377.25</v>
          </cell>
          <cell r="AM65">
            <v>0</v>
          </cell>
          <cell r="AN65">
            <v>7680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 t="str">
            <v>7315 · Maintenance Contracts</v>
          </cell>
          <cell r="F66">
            <v>9895.1200000000008</v>
          </cell>
          <cell r="G66">
            <v>0</v>
          </cell>
          <cell r="H66">
            <v>7104</v>
          </cell>
          <cell r="I66">
            <v>0</v>
          </cell>
          <cell r="J66">
            <v>8400.39</v>
          </cell>
          <cell r="K66">
            <v>0</v>
          </cell>
          <cell r="L66">
            <v>4655</v>
          </cell>
          <cell r="M66">
            <v>0</v>
          </cell>
          <cell r="N66">
            <v>270</v>
          </cell>
          <cell r="O66">
            <v>0</v>
          </cell>
          <cell r="P66">
            <v>523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3250</v>
          </cell>
          <cell r="W66">
            <v>0</v>
          </cell>
          <cell r="X66">
            <v>3594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1012.12</v>
          </cell>
          <cell r="AE66">
            <v>0</v>
          </cell>
          <cell r="AF66">
            <v>332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22827.63</v>
          </cell>
          <cell r="AM66">
            <v>0</v>
          </cell>
          <cell r="AN66">
            <v>16208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 t="str">
            <v>7320 · Equipment rental</v>
          </cell>
          <cell r="F67">
            <v>964.19</v>
          </cell>
          <cell r="G67">
            <v>0</v>
          </cell>
          <cell r="H67">
            <v>950</v>
          </cell>
          <cell r="I67">
            <v>0</v>
          </cell>
          <cell r="J67">
            <v>11195.95</v>
          </cell>
          <cell r="K67">
            <v>0</v>
          </cell>
          <cell r="L67">
            <v>11295</v>
          </cell>
          <cell r="M67">
            <v>0</v>
          </cell>
          <cell r="N67">
            <v>14551.84</v>
          </cell>
          <cell r="O67">
            <v>0</v>
          </cell>
          <cell r="P67">
            <v>9574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439.5</v>
          </cell>
          <cell r="AE67">
            <v>0</v>
          </cell>
          <cell r="AF67">
            <v>403</v>
          </cell>
          <cell r="AG67">
            <v>0</v>
          </cell>
          <cell r="AH67">
            <v>425.86</v>
          </cell>
          <cell r="AI67">
            <v>0</v>
          </cell>
          <cell r="AJ67">
            <v>394</v>
          </cell>
          <cell r="AK67">
            <v>0</v>
          </cell>
          <cell r="AL67">
            <v>27577.34</v>
          </cell>
          <cell r="AM67">
            <v>0</v>
          </cell>
          <cell r="AN67">
            <v>22616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 t="str">
            <v>7350 · Repairs/ Maintenance</v>
          </cell>
          <cell r="F68">
            <v>240</v>
          </cell>
          <cell r="G68">
            <v>0</v>
          </cell>
          <cell r="H68">
            <v>600</v>
          </cell>
          <cell r="I68">
            <v>0</v>
          </cell>
          <cell r="J68">
            <v>0</v>
          </cell>
          <cell r="K68">
            <v>0</v>
          </cell>
          <cell r="L68">
            <v>659</v>
          </cell>
          <cell r="M68">
            <v>0</v>
          </cell>
          <cell r="N68">
            <v>3516.29</v>
          </cell>
          <cell r="O68">
            <v>0</v>
          </cell>
          <cell r="P68">
            <v>5000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115.03</v>
          </cell>
          <cell r="W68">
            <v>0</v>
          </cell>
          <cell r="X68">
            <v>500</v>
          </cell>
          <cell r="Y68">
            <v>0</v>
          </cell>
          <cell r="Z68">
            <v>1371</v>
          </cell>
          <cell r="AA68">
            <v>0</v>
          </cell>
          <cell r="AB68">
            <v>1025</v>
          </cell>
          <cell r="AC68">
            <v>0</v>
          </cell>
          <cell r="AD68">
            <v>0</v>
          </cell>
          <cell r="AE68">
            <v>0</v>
          </cell>
          <cell r="AF68">
            <v>500</v>
          </cell>
          <cell r="AG68">
            <v>0</v>
          </cell>
          <cell r="AH68">
            <v>0</v>
          </cell>
          <cell r="AI68">
            <v>0</v>
          </cell>
          <cell r="AJ68">
            <v>100</v>
          </cell>
          <cell r="AK68">
            <v>0</v>
          </cell>
          <cell r="AL68">
            <v>5242.32</v>
          </cell>
          <cell r="AM68">
            <v>0</v>
          </cell>
          <cell r="AN68">
            <v>8384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 t="str">
            <v>7351 · Gate Repairs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5804.37</v>
          </cell>
          <cell r="AA69">
            <v>0</v>
          </cell>
          <cell r="AB69">
            <v>300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5804.37</v>
          </cell>
          <cell r="AM69">
            <v>0</v>
          </cell>
          <cell r="AN69">
            <v>300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 t="str">
            <v>7352 · Equipment Replacement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293.82</v>
          </cell>
          <cell r="W70">
            <v>0</v>
          </cell>
          <cell r="X70">
            <v>450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125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293.82</v>
          </cell>
          <cell r="AM70">
            <v>0</v>
          </cell>
          <cell r="AN70">
            <v>575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 t="str">
            <v>7403 · Equipment Lease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327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327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 t="str">
            <v>7500 · Bank Charges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424.37</v>
          </cell>
          <cell r="K72">
            <v>0</v>
          </cell>
          <cell r="L72">
            <v>413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424.37</v>
          </cell>
          <cell r="AM72">
            <v>0</v>
          </cell>
          <cell r="AN72">
            <v>413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 t="str">
            <v>7501 · Cash Over/Short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-61.5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-61.5</v>
          </cell>
          <cell r="AM73">
            <v>0</v>
          </cell>
          <cell r="AN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 t="str">
            <v>7505 · Credit Card Processing Fees</v>
          </cell>
          <cell r="F74">
            <v>823.66</v>
          </cell>
          <cell r="G74">
            <v>0</v>
          </cell>
          <cell r="H74">
            <v>574</v>
          </cell>
          <cell r="I74">
            <v>0</v>
          </cell>
          <cell r="J74">
            <v>5075.17</v>
          </cell>
          <cell r="K74">
            <v>0</v>
          </cell>
          <cell r="L74">
            <v>5000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5898.83</v>
          </cell>
          <cell r="AM74">
            <v>0</v>
          </cell>
          <cell r="AN74">
            <v>5574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 t="str">
            <v>7506 · Coupon Book Expense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5830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5830</v>
          </cell>
          <cell r="AM75">
            <v>0</v>
          </cell>
          <cell r="AN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 t="str">
            <v>7528 · Uniforms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150</v>
          </cell>
          <cell r="M76">
            <v>0</v>
          </cell>
          <cell r="N76">
            <v>1205.6099999999999</v>
          </cell>
          <cell r="O76">
            <v>0</v>
          </cell>
          <cell r="P76">
            <v>1121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40.520000000000003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1246.1300000000001</v>
          </cell>
          <cell r="AM76">
            <v>0</v>
          </cell>
          <cell r="AN76">
            <v>1271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 t="str">
            <v>7540 · Office Supplies</v>
          </cell>
          <cell r="F77">
            <v>0</v>
          </cell>
          <cell r="G77">
            <v>0</v>
          </cell>
          <cell r="H77">
            <v>100</v>
          </cell>
          <cell r="I77">
            <v>0</v>
          </cell>
          <cell r="J77">
            <v>0</v>
          </cell>
          <cell r="K77">
            <v>0</v>
          </cell>
          <cell r="L77">
            <v>10</v>
          </cell>
          <cell r="M77">
            <v>0</v>
          </cell>
          <cell r="N77">
            <v>0</v>
          </cell>
          <cell r="O77">
            <v>0</v>
          </cell>
          <cell r="P77">
            <v>80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110</v>
          </cell>
          <cell r="AA77">
            <v>0</v>
          </cell>
          <cell r="AB77">
            <v>279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110</v>
          </cell>
          <cell r="AM77">
            <v>0</v>
          </cell>
          <cell r="AN77">
            <v>469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 t="str">
            <v>7550 · Postage</v>
          </cell>
          <cell r="F78">
            <v>2.5099999999999998</v>
          </cell>
          <cell r="G78">
            <v>0</v>
          </cell>
          <cell r="H78">
            <v>50</v>
          </cell>
          <cell r="I78">
            <v>0</v>
          </cell>
          <cell r="J78">
            <v>15.26</v>
          </cell>
          <cell r="K78">
            <v>0</v>
          </cell>
          <cell r="L78">
            <v>20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20</v>
          </cell>
          <cell r="AC78">
            <v>0</v>
          </cell>
          <cell r="AD78">
            <v>13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30.77</v>
          </cell>
          <cell r="AM78">
            <v>0</v>
          </cell>
          <cell r="AN78">
            <v>90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 t="str">
            <v>7555 · Freight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300.17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92.5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392.67</v>
          </cell>
          <cell r="AM79">
            <v>0</v>
          </cell>
          <cell r="AN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 t="str">
            <v>7560 · Printing &amp; Copying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40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40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 t="str">
            <v>7570 · Telephone</v>
          </cell>
          <cell r="F81">
            <v>0</v>
          </cell>
          <cell r="G81">
            <v>0</v>
          </cell>
          <cell r="H81">
            <v>521</v>
          </cell>
          <cell r="I81">
            <v>0</v>
          </cell>
          <cell r="J81">
            <v>2869.72</v>
          </cell>
          <cell r="K81">
            <v>0</v>
          </cell>
          <cell r="L81">
            <v>2098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148.86000000000001</v>
          </cell>
          <cell r="AE81">
            <v>0</v>
          </cell>
          <cell r="AF81">
            <v>150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3018.58</v>
          </cell>
          <cell r="AM81">
            <v>0</v>
          </cell>
          <cell r="AN81">
            <v>2769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 t="str">
            <v>7575 · Cable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49081.02</v>
          </cell>
          <cell r="AA82">
            <v>0</v>
          </cell>
          <cell r="AB82">
            <v>47095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49081.02</v>
          </cell>
          <cell r="AM82">
            <v>0</v>
          </cell>
          <cell r="AN82">
            <v>47095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 t="str">
            <v>7576 · Music / Cable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5.65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5.65</v>
          </cell>
          <cell r="AM83">
            <v>0</v>
          </cell>
          <cell r="AN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 t="str">
            <v>7585 · Special Projects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7678.65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12210.58</v>
          </cell>
          <cell r="AA84">
            <v>0</v>
          </cell>
          <cell r="AB84">
            <v>0</v>
          </cell>
          <cell r="AC84">
            <v>0</v>
          </cell>
          <cell r="AD84">
            <v>4707.12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24596.35</v>
          </cell>
          <cell r="AM84">
            <v>0</v>
          </cell>
          <cell r="AN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 t="str">
            <v>7590 · Community Relations/Promos</v>
          </cell>
          <cell r="F85">
            <v>1150.9000000000001</v>
          </cell>
          <cell r="G85">
            <v>0</v>
          </cell>
          <cell r="H85">
            <v>1500</v>
          </cell>
          <cell r="I85">
            <v>0</v>
          </cell>
          <cell r="J85">
            <v>1441.24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2592.14</v>
          </cell>
          <cell r="AM85">
            <v>0</v>
          </cell>
          <cell r="AN85">
            <v>1500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 t="str">
            <v>7610 · Dues &amp; Subscriptions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364</v>
          </cell>
          <cell r="K86">
            <v>0</v>
          </cell>
          <cell r="L86">
            <v>1053</v>
          </cell>
          <cell r="M86">
            <v>0</v>
          </cell>
          <cell r="N86">
            <v>500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864</v>
          </cell>
          <cell r="AM86">
            <v>0</v>
          </cell>
          <cell r="AN86">
            <v>1053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 t="str">
            <v>7630 · License / Permits</v>
          </cell>
          <cell r="F87">
            <v>4823.0200000000004</v>
          </cell>
          <cell r="G87">
            <v>0</v>
          </cell>
          <cell r="H87">
            <v>3232</v>
          </cell>
          <cell r="I87">
            <v>0</v>
          </cell>
          <cell r="J87">
            <v>3316.94</v>
          </cell>
          <cell r="K87">
            <v>0</v>
          </cell>
          <cell r="L87">
            <v>2186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8139.96</v>
          </cell>
          <cell r="AM87">
            <v>0</v>
          </cell>
          <cell r="AN87">
            <v>5418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 t="str">
            <v>7646 · Employee Travel Incl Meals</v>
          </cell>
          <cell r="F88">
            <v>0</v>
          </cell>
          <cell r="G88">
            <v>0</v>
          </cell>
          <cell r="H88">
            <v>2280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2280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 t="str">
            <v>7655 · Personnel Supplies</v>
          </cell>
          <cell r="F89">
            <v>114.06</v>
          </cell>
          <cell r="G89">
            <v>0</v>
          </cell>
          <cell r="H89">
            <v>70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114.06</v>
          </cell>
          <cell r="AM89">
            <v>0</v>
          </cell>
          <cell r="AN89">
            <v>70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 t="str">
            <v>7660 · Legal Fees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800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800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 t="str">
            <v>7670 · Professional fees – audit &amp; acc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317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317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 t="str">
            <v>7677 · Tournaments / Awards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59.92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59.92</v>
          </cell>
          <cell r="AM92">
            <v>0</v>
          </cell>
          <cell r="AN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 t="str">
            <v>7740 · Rental Club Replacement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18603.810000000001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18603.810000000001</v>
          </cell>
          <cell r="AM93">
            <v>0</v>
          </cell>
          <cell r="AN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 t="str">
            <v>7800 · Chemicals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21670.400000000001</v>
          </cell>
          <cell r="O94">
            <v>0</v>
          </cell>
          <cell r="P94">
            <v>16804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21670.400000000001</v>
          </cell>
          <cell r="AM94">
            <v>0</v>
          </cell>
          <cell r="AN94">
            <v>16804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 t="str">
            <v>7810 · Fertilizer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10105</v>
          </cell>
          <cell r="O95">
            <v>0</v>
          </cell>
          <cell r="P95">
            <v>10105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10105</v>
          </cell>
          <cell r="AM95">
            <v>0</v>
          </cell>
          <cell r="AN95">
            <v>10105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 t="str">
            <v>7830 · Irrigation Repairs &amp; Maintenanc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7277.82</v>
          </cell>
          <cell r="O96">
            <v>0</v>
          </cell>
          <cell r="P96">
            <v>1800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3694</v>
          </cell>
          <cell r="AA96">
            <v>0</v>
          </cell>
          <cell r="AB96">
            <v>2880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10971.82</v>
          </cell>
          <cell r="AM96">
            <v>0</v>
          </cell>
          <cell r="AN96">
            <v>4680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 t="str">
            <v>7861 · Top Dressing Green Sand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1093.4000000000001</v>
          </cell>
          <cell r="O97">
            <v>0</v>
          </cell>
          <cell r="P97">
            <v>700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1093.4000000000001</v>
          </cell>
          <cell r="AM97">
            <v>0</v>
          </cell>
          <cell r="AN97">
            <v>700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 t="str">
            <v>7870 · Landscape Maint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154560</v>
          </cell>
          <cell r="AA98">
            <v>0</v>
          </cell>
          <cell r="AB98">
            <v>72281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154560</v>
          </cell>
          <cell r="AM98">
            <v>0</v>
          </cell>
          <cell r="AN98">
            <v>72281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 t="str">
            <v>7871 · Mulch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45710.03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45710.03</v>
          </cell>
          <cell r="AM99">
            <v>0</v>
          </cell>
          <cell r="AN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 t="str">
            <v>7891 · Tree &amp; Shrub Replacement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2722</v>
          </cell>
          <cell r="AA100">
            <v>0</v>
          </cell>
          <cell r="AB100">
            <v>1250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2722</v>
          </cell>
          <cell r="AM100">
            <v>0</v>
          </cell>
          <cell r="AN100">
            <v>1250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 t="str">
            <v>8051 · Fountain Maintenance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321</v>
          </cell>
          <cell r="AA101">
            <v>0</v>
          </cell>
          <cell r="AB101">
            <v>320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321</v>
          </cell>
          <cell r="AM101">
            <v>0</v>
          </cell>
          <cell r="AN101">
            <v>320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 t="str">
            <v>8075 · Electricity</v>
          </cell>
          <cell r="F102">
            <v>7633.2</v>
          </cell>
          <cell r="G102">
            <v>0</v>
          </cell>
          <cell r="H102">
            <v>8235</v>
          </cell>
          <cell r="I102">
            <v>0</v>
          </cell>
          <cell r="J102">
            <v>511.95</v>
          </cell>
          <cell r="K102">
            <v>0</v>
          </cell>
          <cell r="L102">
            <v>2990</v>
          </cell>
          <cell r="M102">
            <v>0</v>
          </cell>
          <cell r="N102">
            <v>1753.29</v>
          </cell>
          <cell r="O102">
            <v>0</v>
          </cell>
          <cell r="P102">
            <v>2631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16115.78</v>
          </cell>
          <cell r="AA102">
            <v>0</v>
          </cell>
          <cell r="AB102">
            <v>10943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26014.22</v>
          </cell>
          <cell r="AM102">
            <v>0</v>
          </cell>
          <cell r="AN102">
            <v>24799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 t="str">
            <v>8076 · Gate Utilities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1188.43</v>
          </cell>
          <cell r="AA103">
            <v>0</v>
          </cell>
          <cell r="AB103">
            <v>1215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1188.43</v>
          </cell>
          <cell r="AM103">
            <v>0</v>
          </cell>
          <cell r="AN103">
            <v>1215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 t="str">
            <v>8150 · Fuel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5577.48</v>
          </cell>
          <cell r="O104">
            <v>0</v>
          </cell>
          <cell r="P104">
            <v>3650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1164.95</v>
          </cell>
          <cell r="AE104">
            <v>0</v>
          </cell>
          <cell r="AF104">
            <v>1400</v>
          </cell>
          <cell r="AG104">
            <v>0</v>
          </cell>
          <cell r="AH104">
            <v>726.06</v>
          </cell>
          <cell r="AI104">
            <v>0</v>
          </cell>
          <cell r="AJ104">
            <v>500</v>
          </cell>
          <cell r="AK104">
            <v>0</v>
          </cell>
          <cell r="AL104">
            <v>7468.49</v>
          </cell>
          <cell r="AM104">
            <v>0</v>
          </cell>
          <cell r="AN104">
            <v>5550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 t="str">
            <v>8350 · Trash Removal</v>
          </cell>
          <cell r="F105">
            <v>1831.1</v>
          </cell>
          <cell r="G105">
            <v>0</v>
          </cell>
          <cell r="H105">
            <v>1251</v>
          </cell>
          <cell r="I105">
            <v>0</v>
          </cell>
          <cell r="J105">
            <v>1581.35</v>
          </cell>
          <cell r="K105">
            <v>0</v>
          </cell>
          <cell r="L105">
            <v>1424</v>
          </cell>
          <cell r="M105">
            <v>0</v>
          </cell>
          <cell r="N105">
            <v>1462.75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4875.2</v>
          </cell>
          <cell r="AM105">
            <v>0</v>
          </cell>
          <cell r="AN105">
            <v>2675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 t="str">
            <v>8375 · Security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18489.02</v>
          </cell>
          <cell r="AA106">
            <v>0</v>
          </cell>
          <cell r="AB106">
            <v>19105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18489.02</v>
          </cell>
          <cell r="AM106">
            <v>0</v>
          </cell>
          <cell r="AN106">
            <v>19105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 t="str">
            <v>8425 · Water</v>
          </cell>
          <cell r="F107">
            <v>15120.28</v>
          </cell>
          <cell r="G107">
            <v>0</v>
          </cell>
          <cell r="H107">
            <v>9154</v>
          </cell>
          <cell r="I107">
            <v>0</v>
          </cell>
          <cell r="J107">
            <v>308.83999999999997</v>
          </cell>
          <cell r="K107">
            <v>0</v>
          </cell>
          <cell r="L107">
            <v>1272</v>
          </cell>
          <cell r="M107">
            <v>0</v>
          </cell>
          <cell r="N107">
            <v>4200.8500000000004</v>
          </cell>
          <cell r="O107">
            <v>0</v>
          </cell>
          <cell r="P107">
            <v>3431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19629.97</v>
          </cell>
          <cell r="AM107">
            <v>0</v>
          </cell>
          <cell r="AN107">
            <v>13857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 t="str">
            <v>8500 · Management Fee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8000</v>
          </cell>
          <cell r="K108">
            <v>0</v>
          </cell>
          <cell r="L108">
            <v>8000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11845.33</v>
          </cell>
          <cell r="AA108">
            <v>0</v>
          </cell>
          <cell r="AB108">
            <v>10547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19845.330000000002</v>
          </cell>
          <cell r="AM108">
            <v>0</v>
          </cell>
          <cell r="AN108">
            <v>18547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 t="str">
            <v>8501 · Amenity Management Fee</v>
          </cell>
          <cell r="F109">
            <v>2500</v>
          </cell>
          <cell r="G109">
            <v>0</v>
          </cell>
          <cell r="H109">
            <v>2500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2500</v>
          </cell>
          <cell r="AM109">
            <v>0</v>
          </cell>
          <cell r="AN109">
            <v>2500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 t="str">
            <v>8640 · Personal property taxes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70.09</v>
          </cell>
          <cell r="K110">
            <v>0</v>
          </cell>
          <cell r="L110">
            <v>1200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70.09</v>
          </cell>
          <cell r="AM110">
            <v>0</v>
          </cell>
          <cell r="AN110">
            <v>1200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 t="str">
            <v>8670 · Insurance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4936.68</v>
          </cell>
          <cell r="K111">
            <v>0</v>
          </cell>
          <cell r="L111">
            <v>3666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7969.67</v>
          </cell>
          <cell r="AA111">
            <v>0</v>
          </cell>
          <cell r="AB111">
            <v>5426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12906.35</v>
          </cell>
          <cell r="AM111">
            <v>0</v>
          </cell>
          <cell r="AN111">
            <v>9092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 t="str">
            <v>8720 · Obligations Under Capital Lease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42.18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42.18</v>
          </cell>
          <cell r="AM112">
            <v>0</v>
          </cell>
          <cell r="AN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 t="str">
            <v>8850 · Depreciation - Other</v>
          </cell>
          <cell r="F113">
            <v>2798.38</v>
          </cell>
          <cell r="G113">
            <v>0</v>
          </cell>
          <cell r="H113">
            <v>0</v>
          </cell>
          <cell r="I113">
            <v>0</v>
          </cell>
          <cell r="J113">
            <v>3236.65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6035.03</v>
          </cell>
          <cell r="AM113">
            <v>0</v>
          </cell>
          <cell r="AN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 t="str">
            <v>Total Expense</v>
          </cell>
          <cell r="E114">
            <v>0</v>
          </cell>
          <cell r="F114">
            <v>80117.350000000006</v>
          </cell>
          <cell r="G114">
            <v>0</v>
          </cell>
          <cell r="H114">
            <v>72820</v>
          </cell>
          <cell r="I114">
            <v>0</v>
          </cell>
          <cell r="J114">
            <v>130471.12</v>
          </cell>
          <cell r="K114">
            <v>0</v>
          </cell>
          <cell r="L114">
            <v>106767</v>
          </cell>
          <cell r="M114">
            <v>0</v>
          </cell>
          <cell r="N114">
            <v>194574.91</v>
          </cell>
          <cell r="O114">
            <v>0</v>
          </cell>
          <cell r="P114">
            <v>129822</v>
          </cell>
          <cell r="Q114">
            <v>0</v>
          </cell>
          <cell r="R114">
            <v>8998.02</v>
          </cell>
          <cell r="S114">
            <v>0</v>
          </cell>
          <cell r="T114">
            <v>7795</v>
          </cell>
          <cell r="U114">
            <v>0</v>
          </cell>
          <cell r="V114">
            <v>6090.04</v>
          </cell>
          <cell r="W114">
            <v>0</v>
          </cell>
          <cell r="X114">
            <v>9469</v>
          </cell>
          <cell r="Y114">
            <v>0</v>
          </cell>
          <cell r="Z114">
            <v>299187.87</v>
          </cell>
          <cell r="AA114">
            <v>0</v>
          </cell>
          <cell r="AB114">
            <v>178985</v>
          </cell>
          <cell r="AC114">
            <v>0</v>
          </cell>
          <cell r="AD114">
            <v>73963.070000000007</v>
          </cell>
          <cell r="AE114">
            <v>0</v>
          </cell>
          <cell r="AF114">
            <v>54954</v>
          </cell>
          <cell r="AG114">
            <v>0</v>
          </cell>
          <cell r="AH114">
            <v>23616.91</v>
          </cell>
          <cell r="AI114">
            <v>0</v>
          </cell>
          <cell r="AJ114">
            <v>19983</v>
          </cell>
          <cell r="AK114">
            <v>0</v>
          </cell>
          <cell r="AL114">
            <v>817019.29</v>
          </cell>
          <cell r="AM114">
            <v>0</v>
          </cell>
          <cell r="AN114">
            <v>580595</v>
          </cell>
        </row>
        <row r="115">
          <cell r="A115">
            <v>0</v>
          </cell>
          <cell r="B115" t="str">
            <v>Net Ordinary Income</v>
          </cell>
          <cell r="C115">
            <v>0</v>
          </cell>
          <cell r="D115">
            <v>0</v>
          </cell>
          <cell r="E115">
            <v>0</v>
          </cell>
          <cell r="F115">
            <v>-80314.97</v>
          </cell>
          <cell r="G115">
            <v>0</v>
          </cell>
          <cell r="H115">
            <v>-72820</v>
          </cell>
          <cell r="I115">
            <v>0</v>
          </cell>
          <cell r="J115">
            <v>119347.18</v>
          </cell>
          <cell r="K115">
            <v>0</v>
          </cell>
          <cell r="L115">
            <v>126804</v>
          </cell>
          <cell r="M115">
            <v>0</v>
          </cell>
          <cell r="N115">
            <v>-189485.42</v>
          </cell>
          <cell r="O115">
            <v>0</v>
          </cell>
          <cell r="P115">
            <v>-129822</v>
          </cell>
          <cell r="Q115">
            <v>0</v>
          </cell>
          <cell r="R115">
            <v>-7054.54</v>
          </cell>
          <cell r="S115">
            <v>0</v>
          </cell>
          <cell r="T115">
            <v>-6295</v>
          </cell>
          <cell r="U115">
            <v>0</v>
          </cell>
          <cell r="V115">
            <v>-3655.04</v>
          </cell>
          <cell r="W115">
            <v>0</v>
          </cell>
          <cell r="X115">
            <v>-5469</v>
          </cell>
          <cell r="Y115">
            <v>0</v>
          </cell>
          <cell r="Z115">
            <v>-35840.86</v>
          </cell>
          <cell r="AA115">
            <v>0</v>
          </cell>
          <cell r="AB115">
            <v>46464</v>
          </cell>
          <cell r="AC115">
            <v>0</v>
          </cell>
          <cell r="AD115">
            <v>-39384.089999999997</v>
          </cell>
          <cell r="AE115">
            <v>0</v>
          </cell>
          <cell r="AF115">
            <v>-16240</v>
          </cell>
          <cell r="AG115">
            <v>0</v>
          </cell>
          <cell r="AH115">
            <v>-8627.44</v>
          </cell>
          <cell r="AI115">
            <v>0</v>
          </cell>
          <cell r="AJ115">
            <v>-7505</v>
          </cell>
          <cell r="AK115">
            <v>0</v>
          </cell>
          <cell r="AL115">
            <v>-245015.18</v>
          </cell>
          <cell r="AM115">
            <v>0</v>
          </cell>
          <cell r="AN115">
            <v>-64883</v>
          </cell>
        </row>
        <row r="116">
          <cell r="A116">
            <v>0</v>
          </cell>
          <cell r="B116" t="str">
            <v>Other Income/Expense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</row>
        <row r="117">
          <cell r="A117">
            <v>0</v>
          </cell>
          <cell r="B117">
            <v>0</v>
          </cell>
          <cell r="C117" t="str">
            <v>Other Income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 t="str">
            <v>4911 · 40-49 Ft Land Maint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22475.95</v>
          </cell>
          <cell r="AA118">
            <v>0</v>
          </cell>
          <cell r="AB118">
            <v>22090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22475.95</v>
          </cell>
          <cell r="AM118">
            <v>0</v>
          </cell>
          <cell r="AN118">
            <v>22090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 t="str">
            <v>4912 · 50-59 Ft Land Maint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61554.93</v>
          </cell>
          <cell r="AA119">
            <v>0</v>
          </cell>
          <cell r="AB119">
            <v>59145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61554.93</v>
          </cell>
          <cell r="AM119">
            <v>0</v>
          </cell>
          <cell r="AN119">
            <v>59145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 t="str">
            <v>4915 · 80-89 Ft Land Maint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20997.4</v>
          </cell>
          <cell r="AA120">
            <v>0</v>
          </cell>
          <cell r="AB120">
            <v>20855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20997.4</v>
          </cell>
          <cell r="AM120">
            <v>0</v>
          </cell>
          <cell r="AN120">
            <v>20855</v>
          </cell>
        </row>
        <row r="121">
          <cell r="A121">
            <v>0</v>
          </cell>
          <cell r="B121">
            <v>0</v>
          </cell>
          <cell r="C121" t="str">
            <v>Total Other Income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105028.28</v>
          </cell>
          <cell r="AA121">
            <v>0</v>
          </cell>
          <cell r="AB121">
            <v>102090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105028.28</v>
          </cell>
          <cell r="AM121">
            <v>0</v>
          </cell>
          <cell r="AN121">
            <v>102090</v>
          </cell>
        </row>
        <row r="122">
          <cell r="A122">
            <v>0</v>
          </cell>
          <cell r="B122">
            <v>0</v>
          </cell>
          <cell r="C122" t="str">
            <v>Other Expense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 t="str">
            <v>9111 · 40-49 Ft Lands Maint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38757.040000000001</v>
          </cell>
          <cell r="AA123">
            <v>0</v>
          </cell>
          <cell r="AB123">
            <v>22090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38757.040000000001</v>
          </cell>
          <cell r="AM123">
            <v>0</v>
          </cell>
          <cell r="AN123">
            <v>22090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 t="str">
            <v>9112 · 50-59 Ft Lands Maint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92792.7</v>
          </cell>
          <cell r="AA124">
            <v>0</v>
          </cell>
          <cell r="AB124">
            <v>59145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92792.7</v>
          </cell>
          <cell r="AM124">
            <v>0</v>
          </cell>
          <cell r="AN124">
            <v>59145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 t="str">
            <v>9115 · 80-89 Ft Lands Maint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34118.71</v>
          </cell>
          <cell r="AA125">
            <v>0</v>
          </cell>
          <cell r="AB125">
            <v>20855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34118.71</v>
          </cell>
          <cell r="AM125">
            <v>0</v>
          </cell>
          <cell r="AN125">
            <v>20855</v>
          </cell>
        </row>
        <row r="126">
          <cell r="A126">
            <v>0</v>
          </cell>
          <cell r="B126">
            <v>0</v>
          </cell>
          <cell r="C126" t="str">
            <v>Total Other Expense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165668.45000000001</v>
          </cell>
          <cell r="AA126">
            <v>0</v>
          </cell>
          <cell r="AB126">
            <v>102090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165668.45000000001</v>
          </cell>
          <cell r="AM126">
            <v>0</v>
          </cell>
          <cell r="AN126">
            <v>102090</v>
          </cell>
        </row>
        <row r="127">
          <cell r="A127">
            <v>0</v>
          </cell>
          <cell r="B127" t="str">
            <v>Net Other Income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-60640.17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-60640.17</v>
          </cell>
          <cell r="AM127">
            <v>0</v>
          </cell>
          <cell r="AN127">
            <v>0</v>
          </cell>
        </row>
        <row r="128">
          <cell r="A128" t="str">
            <v>Net Income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-80314.97</v>
          </cell>
          <cell r="G128">
            <v>0</v>
          </cell>
          <cell r="H128">
            <v>-72820</v>
          </cell>
          <cell r="I128">
            <v>0</v>
          </cell>
          <cell r="J128">
            <v>119347.18</v>
          </cell>
          <cell r="K128">
            <v>0</v>
          </cell>
          <cell r="L128">
            <v>126804</v>
          </cell>
          <cell r="M128">
            <v>0</v>
          </cell>
          <cell r="N128">
            <v>-189485.42</v>
          </cell>
          <cell r="O128">
            <v>0</v>
          </cell>
          <cell r="P128">
            <v>-129822</v>
          </cell>
          <cell r="Q128">
            <v>0</v>
          </cell>
          <cell r="R128">
            <v>-7054.54</v>
          </cell>
          <cell r="S128">
            <v>0</v>
          </cell>
          <cell r="T128">
            <v>-6295</v>
          </cell>
          <cell r="U128">
            <v>0</v>
          </cell>
          <cell r="V128">
            <v>-3655.04</v>
          </cell>
          <cell r="W128">
            <v>0</v>
          </cell>
          <cell r="X128">
            <v>-5469</v>
          </cell>
          <cell r="Y128">
            <v>0</v>
          </cell>
          <cell r="Z128">
            <v>-96481.03</v>
          </cell>
          <cell r="AA128">
            <v>0</v>
          </cell>
          <cell r="AB128">
            <v>46464</v>
          </cell>
          <cell r="AC128">
            <v>0</v>
          </cell>
          <cell r="AD128">
            <v>-39384.089999999997</v>
          </cell>
          <cell r="AE128">
            <v>0</v>
          </cell>
          <cell r="AF128">
            <v>-16240</v>
          </cell>
          <cell r="AG128">
            <v>0</v>
          </cell>
          <cell r="AH128">
            <v>-8627.44</v>
          </cell>
          <cell r="AI128">
            <v>0</v>
          </cell>
          <cell r="AJ128">
            <v>-7505</v>
          </cell>
          <cell r="AK128">
            <v>0</v>
          </cell>
          <cell r="AL128">
            <v>-305655.34999999998</v>
          </cell>
          <cell r="AM128">
            <v>0</v>
          </cell>
          <cell r="AN128">
            <v>-64883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</row>
      </sheetData>
      <sheetData sheetId="11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 t="str">
            <v>10.Administration</v>
          </cell>
          <cell r="G1">
            <v>0</v>
          </cell>
          <cell r="H1">
            <v>0</v>
          </cell>
          <cell r="I1">
            <v>0</v>
          </cell>
          <cell r="J1" t="str">
            <v>20.Golf ProShop</v>
          </cell>
          <cell r="K1">
            <v>0</v>
          </cell>
          <cell r="L1">
            <v>0</v>
          </cell>
          <cell r="M1">
            <v>0</v>
          </cell>
          <cell r="N1" t="str">
            <v>30.Golf Maintenance</v>
          </cell>
          <cell r="O1">
            <v>0</v>
          </cell>
          <cell r="P1">
            <v>0</v>
          </cell>
          <cell r="Q1">
            <v>0</v>
          </cell>
          <cell r="R1" t="str">
            <v>40.Racquet Sports</v>
          </cell>
          <cell r="S1">
            <v>0</v>
          </cell>
          <cell r="T1">
            <v>0</v>
          </cell>
          <cell r="U1">
            <v>0</v>
          </cell>
          <cell r="V1" t="str">
            <v>60.Fitness &amp; Spa</v>
          </cell>
          <cell r="W1">
            <v>0</v>
          </cell>
          <cell r="X1">
            <v>0</v>
          </cell>
          <cell r="Y1">
            <v>0</v>
          </cell>
          <cell r="Z1" t="str">
            <v>70.HOA/Common Grounds</v>
          </cell>
          <cell r="AA1">
            <v>0</v>
          </cell>
          <cell r="AB1">
            <v>0</v>
          </cell>
          <cell r="AC1">
            <v>0</v>
          </cell>
          <cell r="AD1" t="str">
            <v>80.F&amp;B Palm</v>
          </cell>
          <cell r="AE1">
            <v>0</v>
          </cell>
          <cell r="AF1">
            <v>0</v>
          </cell>
          <cell r="AG1">
            <v>0</v>
          </cell>
          <cell r="AH1" t="str">
            <v>90.F&amp;B Golf</v>
          </cell>
          <cell r="AI1">
            <v>0</v>
          </cell>
          <cell r="AJ1">
            <v>0</v>
          </cell>
          <cell r="AK1">
            <v>0</v>
          </cell>
          <cell r="AL1" t="str">
            <v>TOTAL</v>
          </cell>
          <cell r="AM1">
            <v>0</v>
          </cell>
          <cell r="AN1">
            <v>0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 t="str">
            <v>Jan - Dec 20</v>
          </cell>
          <cell r="G2">
            <v>0</v>
          </cell>
          <cell r="H2" t="str">
            <v>Budget</v>
          </cell>
          <cell r="I2">
            <v>0</v>
          </cell>
          <cell r="J2" t="str">
            <v>Jan - Dec 20</v>
          </cell>
          <cell r="K2">
            <v>0</v>
          </cell>
          <cell r="L2" t="str">
            <v>Budget</v>
          </cell>
          <cell r="M2">
            <v>0</v>
          </cell>
          <cell r="N2" t="str">
            <v>Jan - Dec 20</v>
          </cell>
          <cell r="O2">
            <v>0</v>
          </cell>
          <cell r="P2" t="str">
            <v>Budget</v>
          </cell>
          <cell r="Q2">
            <v>0</v>
          </cell>
          <cell r="R2" t="str">
            <v>Jan - Dec 20</v>
          </cell>
          <cell r="S2">
            <v>0</v>
          </cell>
          <cell r="T2" t="str">
            <v>Budget</v>
          </cell>
          <cell r="U2">
            <v>0</v>
          </cell>
          <cell r="V2" t="str">
            <v>Jan - Dec 20</v>
          </cell>
          <cell r="W2">
            <v>0</v>
          </cell>
          <cell r="X2" t="str">
            <v>Budget</v>
          </cell>
          <cell r="Y2">
            <v>0</v>
          </cell>
          <cell r="Z2" t="str">
            <v>Jan - Dec 20</v>
          </cell>
          <cell r="AA2">
            <v>0</v>
          </cell>
          <cell r="AB2" t="str">
            <v>Budget</v>
          </cell>
          <cell r="AC2">
            <v>0</v>
          </cell>
          <cell r="AD2" t="str">
            <v>Jan - Dec 20</v>
          </cell>
          <cell r="AE2">
            <v>0</v>
          </cell>
          <cell r="AF2" t="str">
            <v>Budget</v>
          </cell>
          <cell r="AG2">
            <v>0</v>
          </cell>
          <cell r="AH2" t="str">
            <v>Jan - Dec 20</v>
          </cell>
          <cell r="AI2">
            <v>0</v>
          </cell>
          <cell r="AJ2" t="str">
            <v>Budget</v>
          </cell>
          <cell r="AK2">
            <v>0</v>
          </cell>
          <cell r="AL2" t="str">
            <v>Jan - Dec 20</v>
          </cell>
          <cell r="AM2">
            <v>0</v>
          </cell>
          <cell r="AN2" t="str">
            <v>Budget</v>
          </cell>
        </row>
        <row r="3">
          <cell r="A3">
            <v>0</v>
          </cell>
          <cell r="B3" t="str">
            <v>Ordinary Income/Expense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 t="str">
            <v>Income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 t="str">
            <v>4000 · Maintenance/Membership Fees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2701539.14</v>
          </cell>
          <cell r="AA5">
            <v>0</v>
          </cell>
          <cell r="AB5">
            <v>2496798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2701539.14</v>
          </cell>
          <cell r="AM5">
            <v>0</v>
          </cell>
          <cell r="AN5">
            <v>2496798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 t="str">
            <v>4002 · Membership Fees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1123894.47</v>
          </cell>
          <cell r="K6">
            <v>0</v>
          </cell>
          <cell r="L6">
            <v>1116151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21280</v>
          </cell>
          <cell r="S6">
            <v>0</v>
          </cell>
          <cell r="T6">
            <v>25000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1145174.47</v>
          </cell>
          <cell r="AM6">
            <v>0</v>
          </cell>
          <cell r="AN6">
            <v>1141151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 t="str">
            <v>4040 · Member Finance Charges</v>
          </cell>
          <cell r="F7">
            <v>798.38</v>
          </cell>
          <cell r="G7">
            <v>0</v>
          </cell>
          <cell r="H7">
            <v>0</v>
          </cell>
          <cell r="I7">
            <v>0</v>
          </cell>
          <cell r="J7">
            <v>639.03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1437.41</v>
          </cell>
          <cell r="AM7">
            <v>0</v>
          </cell>
          <cell r="AN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 t="str">
            <v>4050 · Interest Income</v>
          </cell>
          <cell r="F8">
            <v>23.64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1195.75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1219.3900000000001</v>
          </cell>
          <cell r="AM8">
            <v>0</v>
          </cell>
          <cell r="AN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 t="str">
            <v>4060 · Other Income</v>
          </cell>
          <cell r="F9">
            <v>6288.46</v>
          </cell>
          <cell r="G9">
            <v>0</v>
          </cell>
          <cell r="H9">
            <v>0</v>
          </cell>
          <cell r="I9">
            <v>0</v>
          </cell>
          <cell r="J9">
            <v>-1122.57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135</v>
          </cell>
          <cell r="S9">
            <v>0</v>
          </cell>
          <cell r="T9">
            <v>2400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387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329.2</v>
          </cell>
          <cell r="AI9">
            <v>0</v>
          </cell>
          <cell r="AJ9">
            <v>0</v>
          </cell>
          <cell r="AK9">
            <v>0</v>
          </cell>
          <cell r="AL9">
            <v>6017.09</v>
          </cell>
          <cell r="AM9">
            <v>0</v>
          </cell>
          <cell r="AN9">
            <v>2400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 t="str">
            <v>4062 · Resale Capital Contribution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27250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27250</v>
          </cell>
          <cell r="AM10">
            <v>0</v>
          </cell>
          <cell r="AN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 t="str">
            <v>4066 · Transfer Fees - Rental</v>
          </cell>
          <cell r="F11">
            <v>2326.56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150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2476.56</v>
          </cell>
          <cell r="AM11">
            <v>0</v>
          </cell>
          <cell r="AN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 t="str">
            <v>4100 · Restaurant Food Sales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476906.11</v>
          </cell>
          <cell r="AE12">
            <v>0</v>
          </cell>
          <cell r="AF12">
            <v>497468</v>
          </cell>
          <cell r="AG12">
            <v>0</v>
          </cell>
          <cell r="AH12">
            <v>92355.93</v>
          </cell>
          <cell r="AI12">
            <v>0</v>
          </cell>
          <cell r="AJ12">
            <v>110900</v>
          </cell>
          <cell r="AK12">
            <v>0</v>
          </cell>
          <cell r="AL12">
            <v>569262.04</v>
          </cell>
          <cell r="AM12">
            <v>0</v>
          </cell>
          <cell r="AN12">
            <v>608368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 t="str">
            <v>4102 · Soft Beverage Sales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16879</v>
          </cell>
          <cell r="AE13">
            <v>0</v>
          </cell>
          <cell r="AF13">
            <v>14850</v>
          </cell>
          <cell r="AG13">
            <v>0</v>
          </cell>
          <cell r="AH13">
            <v>14278.27</v>
          </cell>
          <cell r="AI13">
            <v>0</v>
          </cell>
          <cell r="AJ13">
            <v>17644</v>
          </cell>
          <cell r="AK13">
            <v>0</v>
          </cell>
          <cell r="AL13">
            <v>31157.27</v>
          </cell>
          <cell r="AM13">
            <v>0</v>
          </cell>
          <cell r="AN13">
            <v>32494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 t="str">
            <v>4103 · Beer Sales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54289.599999999999</v>
          </cell>
          <cell r="AE14">
            <v>0</v>
          </cell>
          <cell r="AF14">
            <v>29700</v>
          </cell>
          <cell r="AG14">
            <v>0</v>
          </cell>
          <cell r="AH14">
            <v>65939.67</v>
          </cell>
          <cell r="AI14">
            <v>0</v>
          </cell>
          <cell r="AJ14">
            <v>80654</v>
          </cell>
          <cell r="AK14">
            <v>0</v>
          </cell>
          <cell r="AL14">
            <v>120229.27</v>
          </cell>
          <cell r="AM14">
            <v>0</v>
          </cell>
          <cell r="AN14">
            <v>110354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 t="str">
            <v>4104 · Liquor Sales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126211.07</v>
          </cell>
          <cell r="AE15">
            <v>0</v>
          </cell>
          <cell r="AF15">
            <v>111374</v>
          </cell>
          <cell r="AG15">
            <v>0</v>
          </cell>
          <cell r="AH15">
            <v>35147.339999999997</v>
          </cell>
          <cell r="AI15">
            <v>0</v>
          </cell>
          <cell r="AJ15">
            <v>32765</v>
          </cell>
          <cell r="AK15">
            <v>0</v>
          </cell>
          <cell r="AL15">
            <v>161358.41</v>
          </cell>
          <cell r="AM15">
            <v>0</v>
          </cell>
          <cell r="AN15">
            <v>144139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 t="str">
            <v>4105 · Wine Sales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55669.760000000002</v>
          </cell>
          <cell r="AE16">
            <v>0</v>
          </cell>
          <cell r="AF16">
            <v>89099</v>
          </cell>
          <cell r="AG16">
            <v>0</v>
          </cell>
          <cell r="AH16">
            <v>17598.03</v>
          </cell>
          <cell r="AI16">
            <v>0</v>
          </cell>
          <cell r="AJ16">
            <v>10081</v>
          </cell>
          <cell r="AK16">
            <v>0</v>
          </cell>
          <cell r="AL16">
            <v>73267.789999999994</v>
          </cell>
          <cell r="AM16">
            <v>0</v>
          </cell>
          <cell r="AN16">
            <v>99180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 t="str">
            <v>4190 · Other Income - Restaurant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-1949.9</v>
          </cell>
          <cell r="AE17">
            <v>0</v>
          </cell>
          <cell r="AF17">
            <v>0</v>
          </cell>
          <cell r="AG17">
            <v>0</v>
          </cell>
          <cell r="AH17">
            <v>431.9</v>
          </cell>
          <cell r="AI17">
            <v>0</v>
          </cell>
          <cell r="AJ17">
            <v>0</v>
          </cell>
          <cell r="AK17">
            <v>0</v>
          </cell>
          <cell r="AL17">
            <v>-1518</v>
          </cell>
          <cell r="AM17">
            <v>0</v>
          </cell>
          <cell r="AN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 t="str">
            <v>4400 · Member Greens Fees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805195.8</v>
          </cell>
          <cell r="K18">
            <v>0</v>
          </cell>
          <cell r="L18">
            <v>454820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805195.8</v>
          </cell>
          <cell r="AM18">
            <v>0</v>
          </cell>
          <cell r="AN18">
            <v>454820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 t="str">
            <v>4405 · Member's Guest Greens Fees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117403.32</v>
          </cell>
          <cell r="K19">
            <v>0</v>
          </cell>
          <cell r="L19">
            <v>172060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117403.32</v>
          </cell>
          <cell r="AM19">
            <v>0</v>
          </cell>
          <cell r="AN19">
            <v>172060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 t="str">
            <v>4406 · Public Greens Fees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428726.77</v>
          </cell>
          <cell r="K20">
            <v>0</v>
          </cell>
          <cell r="L20">
            <v>786921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428726.77</v>
          </cell>
          <cell r="AM20">
            <v>0</v>
          </cell>
          <cell r="AN20">
            <v>786921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 t="str">
            <v>4421 · Personal Training Income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12650</v>
          </cell>
          <cell r="W21">
            <v>0</v>
          </cell>
          <cell r="X21">
            <v>20200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12650</v>
          </cell>
          <cell r="AM21">
            <v>0</v>
          </cell>
          <cell r="AN21">
            <v>20200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 t="str">
            <v>4423 · Fitness Class Fees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7539</v>
          </cell>
          <cell r="W22">
            <v>0</v>
          </cell>
          <cell r="X22">
            <v>13300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7539</v>
          </cell>
          <cell r="AM22">
            <v>0</v>
          </cell>
          <cell r="AN22">
            <v>13300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 t="str">
            <v>4450 · Club Rentals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5230.8100000000004</v>
          </cell>
          <cell r="K23">
            <v>0</v>
          </cell>
          <cell r="L23">
            <v>640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5230.8100000000004</v>
          </cell>
          <cell r="AM23">
            <v>0</v>
          </cell>
          <cell r="AN23">
            <v>640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 t="str">
            <v>4451 · Club Storage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31050</v>
          </cell>
          <cell r="K24">
            <v>0</v>
          </cell>
          <cell r="L24">
            <v>27000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31050</v>
          </cell>
          <cell r="AM24">
            <v>0</v>
          </cell>
          <cell r="AN24">
            <v>27000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 t="str">
            <v>4460 · Range Fees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13363.27</v>
          </cell>
          <cell r="K25">
            <v>0</v>
          </cell>
          <cell r="L25">
            <v>25950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13363.27</v>
          </cell>
          <cell r="AM25">
            <v>0</v>
          </cell>
          <cell r="AN25">
            <v>25950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 t="str">
            <v>4470 · Lesson Income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875</v>
          </cell>
          <cell r="K26">
            <v>0</v>
          </cell>
          <cell r="L26">
            <v>10650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736</v>
          </cell>
          <cell r="S26">
            <v>0</v>
          </cell>
          <cell r="T26">
            <v>3600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1611</v>
          </cell>
          <cell r="AM26">
            <v>0</v>
          </cell>
          <cell r="AN26">
            <v>14250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 t="str">
            <v>4490 · Miscellaneous Revenue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510.7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510.7</v>
          </cell>
          <cell r="AM27">
            <v>0</v>
          </cell>
          <cell r="AN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 t="str">
            <v>4491 · Tennis Fee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390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390</v>
          </cell>
          <cell r="AM28">
            <v>0</v>
          </cell>
          <cell r="AN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 t="str">
            <v>4492 · Handicaps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200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200</v>
          </cell>
          <cell r="AM29">
            <v>0</v>
          </cell>
          <cell r="AN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 t="str">
            <v>4500 · Accessories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10933.38</v>
          </cell>
          <cell r="K30">
            <v>0</v>
          </cell>
          <cell r="L30">
            <v>11709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10933.38</v>
          </cell>
          <cell r="AM30">
            <v>0</v>
          </cell>
          <cell r="AN30">
            <v>11709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 t="str">
            <v>4502 · Balls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30333.11</v>
          </cell>
          <cell r="K31">
            <v>0</v>
          </cell>
          <cell r="L31">
            <v>31224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30333.11</v>
          </cell>
          <cell r="AM31">
            <v>0</v>
          </cell>
          <cell r="AN31">
            <v>31224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 t="str">
            <v>4503 · Equipment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11775.52</v>
          </cell>
          <cell r="K32">
            <v>0</v>
          </cell>
          <cell r="L32">
            <v>13662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11775.52</v>
          </cell>
          <cell r="AM32">
            <v>0</v>
          </cell>
          <cell r="AN32">
            <v>13662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 t="str">
            <v>4521 · Gloves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11707.53</v>
          </cell>
          <cell r="K33">
            <v>0</v>
          </cell>
          <cell r="L33">
            <v>13662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11707.53</v>
          </cell>
          <cell r="AM33">
            <v>0</v>
          </cell>
          <cell r="AN33">
            <v>13662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 t="str">
            <v>4522 · Headwear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20045</v>
          </cell>
          <cell r="K34">
            <v>0</v>
          </cell>
          <cell r="L34">
            <v>27322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20045</v>
          </cell>
          <cell r="AM34">
            <v>0</v>
          </cell>
          <cell r="AN34">
            <v>27322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 t="str">
            <v>4523 · Ladies Wear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20737.939999999999</v>
          </cell>
          <cell r="K35">
            <v>0</v>
          </cell>
          <cell r="L35">
            <v>27322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20737.939999999999</v>
          </cell>
          <cell r="AM35">
            <v>0</v>
          </cell>
          <cell r="AN35">
            <v>27322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 t="str">
            <v>4524 · Mens Wear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46447.33</v>
          </cell>
          <cell r="K36">
            <v>0</v>
          </cell>
          <cell r="L36">
            <v>62450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46447.33</v>
          </cell>
          <cell r="AM36">
            <v>0</v>
          </cell>
          <cell r="AN36">
            <v>62450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 t="str">
            <v>4525 · Shoes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10046.6</v>
          </cell>
          <cell r="K37">
            <v>0</v>
          </cell>
          <cell r="L37">
            <v>7808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10046.6</v>
          </cell>
          <cell r="AM37">
            <v>0</v>
          </cell>
          <cell r="AN37">
            <v>7808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 t="str">
            <v>4570 · Vendor Discounts/Rebates</v>
          </cell>
          <cell r="F38">
            <v>347.85</v>
          </cell>
          <cell r="G38">
            <v>0</v>
          </cell>
          <cell r="H38">
            <v>0</v>
          </cell>
          <cell r="I38">
            <v>0</v>
          </cell>
          <cell r="J38">
            <v>-1264.7</v>
          </cell>
          <cell r="K38">
            <v>0</v>
          </cell>
          <cell r="L38">
            <v>0</v>
          </cell>
          <cell r="M38">
            <v>0</v>
          </cell>
          <cell r="N38">
            <v>5089.49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62915.7</v>
          </cell>
          <cell r="AA38">
            <v>0</v>
          </cell>
          <cell r="AB38">
            <v>0</v>
          </cell>
          <cell r="AC38">
            <v>0</v>
          </cell>
          <cell r="AD38">
            <v>3354.56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70442.899999999994</v>
          </cell>
          <cell r="AM38">
            <v>0</v>
          </cell>
          <cell r="AN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 t="str">
            <v>4680 · Late Fee Income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4887.84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4887.84</v>
          </cell>
          <cell r="AM39">
            <v>0</v>
          </cell>
          <cell r="AN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 t="str">
            <v>4750 · Gate Income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2405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2405</v>
          </cell>
          <cell r="AM40">
            <v>0</v>
          </cell>
          <cell r="AN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 t="str">
            <v>5999 · COGS - Discounts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10011.200000000001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10011.200000000001</v>
          </cell>
          <cell r="AM41">
            <v>0</v>
          </cell>
          <cell r="AN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 t="str">
            <v>Total Income</v>
          </cell>
          <cell r="E42">
            <v>0</v>
          </cell>
          <cell r="F42">
            <v>9784.89</v>
          </cell>
          <cell r="G42">
            <v>0</v>
          </cell>
          <cell r="H42">
            <v>0</v>
          </cell>
          <cell r="I42">
            <v>0</v>
          </cell>
          <cell r="J42">
            <v>2686728.31</v>
          </cell>
          <cell r="K42">
            <v>0</v>
          </cell>
          <cell r="L42">
            <v>2789351</v>
          </cell>
          <cell r="M42">
            <v>0</v>
          </cell>
          <cell r="N42">
            <v>5089.49</v>
          </cell>
          <cell r="O42">
            <v>0</v>
          </cell>
          <cell r="P42">
            <v>0</v>
          </cell>
          <cell r="Q42">
            <v>0</v>
          </cell>
          <cell r="R42">
            <v>22691</v>
          </cell>
          <cell r="S42">
            <v>0</v>
          </cell>
          <cell r="T42">
            <v>31000</v>
          </cell>
          <cell r="U42">
            <v>0</v>
          </cell>
          <cell r="V42">
            <v>20189</v>
          </cell>
          <cell r="W42">
            <v>0</v>
          </cell>
          <cell r="X42">
            <v>33500</v>
          </cell>
          <cell r="Y42">
            <v>0</v>
          </cell>
          <cell r="Z42">
            <v>2800580.43</v>
          </cell>
          <cell r="AA42">
            <v>0</v>
          </cell>
          <cell r="AB42">
            <v>2496798</v>
          </cell>
          <cell r="AC42">
            <v>0</v>
          </cell>
          <cell r="AD42">
            <v>741371.4</v>
          </cell>
          <cell r="AE42">
            <v>0</v>
          </cell>
          <cell r="AF42">
            <v>742491</v>
          </cell>
          <cell r="AG42">
            <v>0</v>
          </cell>
          <cell r="AH42">
            <v>226080.34</v>
          </cell>
          <cell r="AI42">
            <v>0</v>
          </cell>
          <cell r="AJ42">
            <v>252044</v>
          </cell>
          <cell r="AK42">
            <v>0</v>
          </cell>
          <cell r="AL42">
            <v>6512514.8600000003</v>
          </cell>
          <cell r="AM42">
            <v>0</v>
          </cell>
          <cell r="AN42">
            <v>6345184</v>
          </cell>
        </row>
        <row r="43">
          <cell r="A43">
            <v>0</v>
          </cell>
          <cell r="B43">
            <v>0</v>
          </cell>
          <cell r="C43">
            <v>0</v>
          </cell>
          <cell r="D43" t="str">
            <v>Cost of Goods Sold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 t="str">
            <v>5100 · COGS - Food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245654.36</v>
          </cell>
          <cell r="AE44">
            <v>0</v>
          </cell>
          <cell r="AF44">
            <v>248736</v>
          </cell>
          <cell r="AG44">
            <v>0</v>
          </cell>
          <cell r="AH44">
            <v>45672.45</v>
          </cell>
          <cell r="AI44">
            <v>0</v>
          </cell>
          <cell r="AJ44">
            <v>49904</v>
          </cell>
          <cell r="AK44">
            <v>0</v>
          </cell>
          <cell r="AL44">
            <v>291326.81</v>
          </cell>
          <cell r="AM44">
            <v>0</v>
          </cell>
          <cell r="AN44">
            <v>298640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 t="str">
            <v>5102 · COGS -  Soft Beverage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14595.17</v>
          </cell>
          <cell r="AE45">
            <v>0</v>
          </cell>
          <cell r="AF45">
            <v>4751</v>
          </cell>
          <cell r="AG45">
            <v>0</v>
          </cell>
          <cell r="AH45">
            <v>7828.51</v>
          </cell>
          <cell r="AI45">
            <v>0</v>
          </cell>
          <cell r="AJ45">
            <v>5643</v>
          </cell>
          <cell r="AK45">
            <v>0</v>
          </cell>
          <cell r="AL45">
            <v>22423.68</v>
          </cell>
          <cell r="AM45">
            <v>0</v>
          </cell>
          <cell r="AN45">
            <v>10394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 t="str">
            <v>5103 · COGS - Beer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34325.279999999999</v>
          </cell>
          <cell r="AE46">
            <v>0</v>
          </cell>
          <cell r="AF46">
            <v>11880</v>
          </cell>
          <cell r="AG46">
            <v>0</v>
          </cell>
          <cell r="AH46">
            <v>18978.849999999999</v>
          </cell>
          <cell r="AI46">
            <v>0</v>
          </cell>
          <cell r="AJ46">
            <v>24197</v>
          </cell>
          <cell r="AK46">
            <v>0</v>
          </cell>
          <cell r="AL46">
            <v>53304.13</v>
          </cell>
          <cell r="AM46">
            <v>0</v>
          </cell>
          <cell r="AN46">
            <v>36077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 t="str">
            <v>5104 · COGS - Liquor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28655.89</v>
          </cell>
          <cell r="AE47">
            <v>0</v>
          </cell>
          <cell r="AF47">
            <v>35640</v>
          </cell>
          <cell r="AG47">
            <v>0</v>
          </cell>
          <cell r="AH47">
            <v>15680.6</v>
          </cell>
          <cell r="AI47">
            <v>0</v>
          </cell>
          <cell r="AJ47">
            <v>9503</v>
          </cell>
          <cell r="AK47">
            <v>0</v>
          </cell>
          <cell r="AL47">
            <v>44336.49</v>
          </cell>
          <cell r="AM47">
            <v>0</v>
          </cell>
          <cell r="AN47">
            <v>45143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 t="str">
            <v>5105 · COGS - Wine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21535.14</v>
          </cell>
          <cell r="AE48">
            <v>0</v>
          </cell>
          <cell r="AF48">
            <v>28512</v>
          </cell>
          <cell r="AG48">
            <v>0</v>
          </cell>
          <cell r="AH48">
            <v>11725.4</v>
          </cell>
          <cell r="AI48">
            <v>0</v>
          </cell>
          <cell r="AJ48">
            <v>3529</v>
          </cell>
          <cell r="AK48">
            <v>0</v>
          </cell>
          <cell r="AL48">
            <v>33260.54</v>
          </cell>
          <cell r="AM48">
            <v>0</v>
          </cell>
          <cell r="AN48">
            <v>32041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 t="str">
            <v>5501 · COGS - Tennis Merchandise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1156.52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1156.52</v>
          </cell>
          <cell r="AM49">
            <v>0</v>
          </cell>
          <cell r="AN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 t="str">
            <v>5502 · COGS-Balls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22003.46</v>
          </cell>
          <cell r="K50">
            <v>0</v>
          </cell>
          <cell r="L50">
            <v>21128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22003.46</v>
          </cell>
          <cell r="AM50">
            <v>0</v>
          </cell>
          <cell r="AN50">
            <v>21128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 t="str">
            <v>5503 · COGS-Equipment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11062.49</v>
          </cell>
          <cell r="K51">
            <v>0</v>
          </cell>
          <cell r="L51">
            <v>9245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11062.49</v>
          </cell>
          <cell r="AM51">
            <v>0</v>
          </cell>
          <cell r="AN51">
            <v>9245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 t="str">
            <v>5504 · COGS - Accessories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9237.43</v>
          </cell>
          <cell r="K52">
            <v>0</v>
          </cell>
          <cell r="L52">
            <v>7924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9237.43</v>
          </cell>
          <cell r="AM52">
            <v>0</v>
          </cell>
          <cell r="AN52">
            <v>7924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 t="str">
            <v>5521 · COGS-Gloves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6245.42</v>
          </cell>
          <cell r="K53">
            <v>0</v>
          </cell>
          <cell r="L53">
            <v>9245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6245.42</v>
          </cell>
          <cell r="AM53">
            <v>0</v>
          </cell>
          <cell r="AN53">
            <v>9245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 t="str">
            <v>5522 · COGS-Headwear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12640.11</v>
          </cell>
          <cell r="K54">
            <v>0</v>
          </cell>
          <cell r="L54">
            <v>18487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12640.11</v>
          </cell>
          <cell r="AM54">
            <v>0</v>
          </cell>
          <cell r="AN54">
            <v>18487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 t="str">
            <v>5523 · COGS-Ladies Wear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15006.38</v>
          </cell>
          <cell r="K55">
            <v>0</v>
          </cell>
          <cell r="L55">
            <v>18487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15006.38</v>
          </cell>
          <cell r="AM55">
            <v>0</v>
          </cell>
          <cell r="AN55">
            <v>18487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 t="str">
            <v>5524 · COGS-Mens Wear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37090.61</v>
          </cell>
          <cell r="K56">
            <v>0</v>
          </cell>
          <cell r="L56">
            <v>42255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37090.61</v>
          </cell>
          <cell r="AM56">
            <v>0</v>
          </cell>
          <cell r="AN56">
            <v>42255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 t="str">
            <v>5525 · COGS-Shoes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8417.02</v>
          </cell>
          <cell r="K57">
            <v>0</v>
          </cell>
          <cell r="L57">
            <v>5283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8417.02</v>
          </cell>
          <cell r="AM57">
            <v>0</v>
          </cell>
          <cell r="AN57">
            <v>5283</v>
          </cell>
        </row>
        <row r="58">
          <cell r="A58">
            <v>0</v>
          </cell>
          <cell r="B58">
            <v>0</v>
          </cell>
          <cell r="C58">
            <v>0</v>
          </cell>
          <cell r="D58" t="str">
            <v>Total COGS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121702.92</v>
          </cell>
          <cell r="K58">
            <v>0</v>
          </cell>
          <cell r="L58">
            <v>132054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1156.52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344765.84</v>
          </cell>
          <cell r="AE58">
            <v>0</v>
          </cell>
          <cell r="AF58">
            <v>329519</v>
          </cell>
          <cell r="AG58">
            <v>0</v>
          </cell>
          <cell r="AH58">
            <v>99885.81</v>
          </cell>
          <cell r="AI58">
            <v>0</v>
          </cell>
          <cell r="AJ58">
            <v>92776</v>
          </cell>
          <cell r="AK58">
            <v>0</v>
          </cell>
          <cell r="AL58">
            <v>567511.09</v>
          </cell>
          <cell r="AM58">
            <v>0</v>
          </cell>
          <cell r="AN58">
            <v>554349</v>
          </cell>
        </row>
        <row r="59">
          <cell r="A59">
            <v>0</v>
          </cell>
          <cell r="B59">
            <v>0</v>
          </cell>
          <cell r="C59" t="str">
            <v>Gross Profit</v>
          </cell>
          <cell r="D59">
            <v>0</v>
          </cell>
          <cell r="E59">
            <v>0</v>
          </cell>
          <cell r="F59">
            <v>9784.89</v>
          </cell>
          <cell r="G59">
            <v>0</v>
          </cell>
          <cell r="H59">
            <v>0</v>
          </cell>
          <cell r="I59">
            <v>0</v>
          </cell>
          <cell r="J59">
            <v>2565025.39</v>
          </cell>
          <cell r="K59">
            <v>0</v>
          </cell>
          <cell r="L59">
            <v>2657297</v>
          </cell>
          <cell r="M59">
            <v>0</v>
          </cell>
          <cell r="N59">
            <v>5089.49</v>
          </cell>
          <cell r="O59">
            <v>0</v>
          </cell>
          <cell r="P59">
            <v>0</v>
          </cell>
          <cell r="Q59">
            <v>0</v>
          </cell>
          <cell r="R59">
            <v>21534.48</v>
          </cell>
          <cell r="S59">
            <v>0</v>
          </cell>
          <cell r="T59">
            <v>31000</v>
          </cell>
          <cell r="U59">
            <v>0</v>
          </cell>
          <cell r="V59">
            <v>20189</v>
          </cell>
          <cell r="W59">
            <v>0</v>
          </cell>
          <cell r="X59">
            <v>33500</v>
          </cell>
          <cell r="Y59">
            <v>0</v>
          </cell>
          <cell r="Z59">
            <v>2800580.43</v>
          </cell>
          <cell r="AA59">
            <v>0</v>
          </cell>
          <cell r="AB59">
            <v>2496798</v>
          </cell>
          <cell r="AC59">
            <v>0</v>
          </cell>
          <cell r="AD59">
            <v>396605.56</v>
          </cell>
          <cell r="AE59">
            <v>0</v>
          </cell>
          <cell r="AF59">
            <v>412972</v>
          </cell>
          <cell r="AG59">
            <v>0</v>
          </cell>
          <cell r="AH59">
            <v>126194.53</v>
          </cell>
          <cell r="AI59">
            <v>0</v>
          </cell>
          <cell r="AJ59">
            <v>159268</v>
          </cell>
          <cell r="AK59">
            <v>0</v>
          </cell>
          <cell r="AL59">
            <v>5945003.7699999996</v>
          </cell>
          <cell r="AM59">
            <v>0</v>
          </cell>
          <cell r="AN59">
            <v>5790835</v>
          </cell>
        </row>
        <row r="60">
          <cell r="A60">
            <v>0</v>
          </cell>
          <cell r="B60">
            <v>0</v>
          </cell>
          <cell r="C60">
            <v>0</v>
          </cell>
          <cell r="D60" t="str">
            <v>Expense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 t="str">
            <v>6600 · Lease emps -Salaries</v>
          </cell>
          <cell r="F61">
            <v>139137.45000000001</v>
          </cell>
          <cell r="G61">
            <v>0</v>
          </cell>
          <cell r="H61">
            <v>159777</v>
          </cell>
          <cell r="I61">
            <v>0</v>
          </cell>
          <cell r="J61">
            <v>382160.04</v>
          </cell>
          <cell r="K61">
            <v>0</v>
          </cell>
          <cell r="L61">
            <v>430210</v>
          </cell>
          <cell r="M61">
            <v>0</v>
          </cell>
          <cell r="N61">
            <v>595977.73</v>
          </cell>
          <cell r="O61">
            <v>0</v>
          </cell>
          <cell r="P61">
            <v>607422</v>
          </cell>
          <cell r="Q61">
            <v>0</v>
          </cell>
          <cell r="R61">
            <v>67603.45</v>
          </cell>
          <cell r="S61">
            <v>0</v>
          </cell>
          <cell r="T61">
            <v>72961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81219.539999999994</v>
          </cell>
          <cell r="AA61">
            <v>0</v>
          </cell>
          <cell r="AB61">
            <v>63003</v>
          </cell>
          <cell r="AC61">
            <v>0</v>
          </cell>
          <cell r="AD61">
            <v>482035.47</v>
          </cell>
          <cell r="AE61">
            <v>0</v>
          </cell>
          <cell r="AF61">
            <v>453535</v>
          </cell>
          <cell r="AG61">
            <v>0</v>
          </cell>
          <cell r="AH61">
            <v>152406.62</v>
          </cell>
          <cell r="AI61">
            <v>0</v>
          </cell>
          <cell r="AJ61">
            <v>182195</v>
          </cell>
          <cell r="AK61">
            <v>0</v>
          </cell>
          <cell r="AL61">
            <v>1900540.3</v>
          </cell>
          <cell r="AM61">
            <v>0</v>
          </cell>
          <cell r="AN61">
            <v>1969103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 t="str">
            <v>6602 · Leased Employees - Servers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1197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1197</v>
          </cell>
          <cell r="AM62">
            <v>0</v>
          </cell>
          <cell r="AN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 t="str">
            <v>6606 · Leased Emp Benes, Taxes &amp; Fees</v>
          </cell>
          <cell r="F63">
            <v>31366.35</v>
          </cell>
          <cell r="G63">
            <v>0</v>
          </cell>
          <cell r="H63">
            <v>36068</v>
          </cell>
          <cell r="I63">
            <v>0</v>
          </cell>
          <cell r="J63">
            <v>77464.960000000006</v>
          </cell>
          <cell r="K63">
            <v>0</v>
          </cell>
          <cell r="L63">
            <v>103253</v>
          </cell>
          <cell r="M63">
            <v>0</v>
          </cell>
          <cell r="N63">
            <v>118645.94</v>
          </cell>
          <cell r="O63">
            <v>0</v>
          </cell>
          <cell r="P63">
            <v>127556</v>
          </cell>
          <cell r="Q63">
            <v>0</v>
          </cell>
          <cell r="R63">
            <v>16694.080000000002</v>
          </cell>
          <cell r="S63">
            <v>0</v>
          </cell>
          <cell r="T63">
            <v>17510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152959.04000000001</v>
          </cell>
          <cell r="AE63">
            <v>0</v>
          </cell>
          <cell r="AF63">
            <v>140925</v>
          </cell>
          <cell r="AG63">
            <v>0</v>
          </cell>
          <cell r="AH63">
            <v>47340.12</v>
          </cell>
          <cell r="AI63">
            <v>0</v>
          </cell>
          <cell r="AJ63">
            <v>54614</v>
          </cell>
          <cell r="AK63">
            <v>0</v>
          </cell>
          <cell r="AL63">
            <v>444470.49</v>
          </cell>
          <cell r="AM63">
            <v>0</v>
          </cell>
          <cell r="AN63">
            <v>479926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 t="str">
            <v>7010 · Cleaning supplies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181.55</v>
          </cell>
          <cell r="K64">
            <v>0</v>
          </cell>
          <cell r="L64">
            <v>0</v>
          </cell>
          <cell r="M64">
            <v>0</v>
          </cell>
          <cell r="N64">
            <v>738.25</v>
          </cell>
          <cell r="O64">
            <v>0</v>
          </cell>
          <cell r="P64">
            <v>1300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6708.5</v>
          </cell>
          <cell r="AE64">
            <v>0</v>
          </cell>
          <cell r="AF64">
            <v>4300</v>
          </cell>
          <cell r="AG64">
            <v>0</v>
          </cell>
          <cell r="AH64">
            <v>232.52</v>
          </cell>
          <cell r="AI64">
            <v>0</v>
          </cell>
          <cell r="AJ64">
            <v>600</v>
          </cell>
          <cell r="AK64">
            <v>0</v>
          </cell>
          <cell r="AL64">
            <v>7860.82</v>
          </cell>
          <cell r="AM64">
            <v>0</v>
          </cell>
          <cell r="AN64">
            <v>6200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 t="str">
            <v>7014 · Supplies - Chemicals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1290.1300000000001</v>
          </cell>
          <cell r="AE65">
            <v>0</v>
          </cell>
          <cell r="AF65">
            <v>3600</v>
          </cell>
          <cell r="AG65">
            <v>0</v>
          </cell>
          <cell r="AH65">
            <v>98.22</v>
          </cell>
          <cell r="AI65">
            <v>0</v>
          </cell>
          <cell r="AJ65">
            <v>0</v>
          </cell>
          <cell r="AK65">
            <v>0</v>
          </cell>
          <cell r="AL65">
            <v>1388.35</v>
          </cell>
          <cell r="AM65">
            <v>0</v>
          </cell>
          <cell r="AN65">
            <v>3600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 t="str">
            <v>7015 · General (operating) supplies</v>
          </cell>
          <cell r="F66">
            <v>32150.34</v>
          </cell>
          <cell r="G66">
            <v>0</v>
          </cell>
          <cell r="H66">
            <v>39826</v>
          </cell>
          <cell r="I66">
            <v>0</v>
          </cell>
          <cell r="J66">
            <v>32729.58</v>
          </cell>
          <cell r="K66">
            <v>0</v>
          </cell>
          <cell r="L66">
            <v>36754</v>
          </cell>
          <cell r="M66">
            <v>0</v>
          </cell>
          <cell r="N66">
            <v>7442.08</v>
          </cell>
          <cell r="O66">
            <v>0</v>
          </cell>
          <cell r="P66">
            <v>7302</v>
          </cell>
          <cell r="Q66">
            <v>0</v>
          </cell>
          <cell r="R66">
            <v>586.54</v>
          </cell>
          <cell r="S66">
            <v>0</v>
          </cell>
          <cell r="T66">
            <v>1550</v>
          </cell>
          <cell r="U66">
            <v>0</v>
          </cell>
          <cell r="V66">
            <v>7263.03</v>
          </cell>
          <cell r="W66">
            <v>0</v>
          </cell>
          <cell r="X66">
            <v>4700</v>
          </cell>
          <cell r="Y66">
            <v>0</v>
          </cell>
          <cell r="Z66">
            <v>-0.03</v>
          </cell>
          <cell r="AA66">
            <v>0</v>
          </cell>
          <cell r="AB66">
            <v>0</v>
          </cell>
          <cell r="AC66">
            <v>0</v>
          </cell>
          <cell r="AD66">
            <v>7704.84</v>
          </cell>
          <cell r="AE66">
            <v>0</v>
          </cell>
          <cell r="AF66">
            <v>6720</v>
          </cell>
          <cell r="AG66">
            <v>0</v>
          </cell>
          <cell r="AH66">
            <v>233.8</v>
          </cell>
          <cell r="AI66">
            <v>0</v>
          </cell>
          <cell r="AJ66">
            <v>0</v>
          </cell>
          <cell r="AK66">
            <v>0</v>
          </cell>
          <cell r="AL66">
            <v>88110.18</v>
          </cell>
          <cell r="AM66">
            <v>0</v>
          </cell>
          <cell r="AN66">
            <v>96852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 t="str">
            <v>7017 · Small Tools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10351.82</v>
          </cell>
          <cell r="O67">
            <v>0</v>
          </cell>
          <cell r="P67">
            <v>7850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10351.82</v>
          </cell>
          <cell r="AM67">
            <v>0</v>
          </cell>
          <cell r="AN67">
            <v>7850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 t="str">
            <v>7018 · Range Expense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3370</v>
          </cell>
          <cell r="K68">
            <v>0</v>
          </cell>
          <cell r="L68">
            <v>2850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3370</v>
          </cell>
          <cell r="AM68">
            <v>0</v>
          </cell>
          <cell r="AN68">
            <v>2850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 t="str">
            <v>7025 · Supplies- Paper Goods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691.87</v>
          </cell>
          <cell r="W69">
            <v>0</v>
          </cell>
          <cell r="X69">
            <v>0</v>
          </cell>
          <cell r="Y69">
            <v>0</v>
          </cell>
          <cell r="Z69">
            <v>91.8</v>
          </cell>
          <cell r="AA69">
            <v>0</v>
          </cell>
          <cell r="AB69">
            <v>0</v>
          </cell>
          <cell r="AC69">
            <v>0</v>
          </cell>
          <cell r="AD69">
            <v>35569.07</v>
          </cell>
          <cell r="AE69">
            <v>0</v>
          </cell>
          <cell r="AF69">
            <v>21900</v>
          </cell>
          <cell r="AG69">
            <v>0</v>
          </cell>
          <cell r="AH69">
            <v>215.06</v>
          </cell>
          <cell r="AI69">
            <v>0</v>
          </cell>
          <cell r="AJ69">
            <v>5995</v>
          </cell>
          <cell r="AK69">
            <v>0</v>
          </cell>
          <cell r="AL69">
            <v>36567.800000000003</v>
          </cell>
          <cell r="AM69">
            <v>0</v>
          </cell>
          <cell r="AN69">
            <v>27895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 t="str">
            <v>7061 · Supplies - FOH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3333.55</v>
          </cell>
          <cell r="AE70">
            <v>0</v>
          </cell>
          <cell r="AF70">
            <v>0</v>
          </cell>
          <cell r="AG70">
            <v>0</v>
          </cell>
          <cell r="AH70">
            <v>106.99</v>
          </cell>
          <cell r="AI70">
            <v>0</v>
          </cell>
          <cell r="AJ70">
            <v>0</v>
          </cell>
          <cell r="AK70">
            <v>0</v>
          </cell>
          <cell r="AL70">
            <v>3440.54</v>
          </cell>
          <cell r="AM70">
            <v>0</v>
          </cell>
          <cell r="AN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 t="str">
            <v>7063 · China, Glass, Silver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6862.35</v>
          </cell>
          <cell r="AE71">
            <v>0</v>
          </cell>
          <cell r="AF71">
            <v>6000</v>
          </cell>
          <cell r="AG71">
            <v>0</v>
          </cell>
          <cell r="AH71">
            <v>2073.4699999999998</v>
          </cell>
          <cell r="AI71">
            <v>0</v>
          </cell>
          <cell r="AJ71">
            <v>2000</v>
          </cell>
          <cell r="AK71">
            <v>0</v>
          </cell>
          <cell r="AL71">
            <v>8935.82</v>
          </cell>
          <cell r="AM71">
            <v>0</v>
          </cell>
          <cell r="AN71">
            <v>8000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 t="str">
            <v>7066 · Laundry &amp; Linen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14269.37</v>
          </cell>
          <cell r="AE72">
            <v>0</v>
          </cell>
          <cell r="AF72">
            <v>20196</v>
          </cell>
          <cell r="AG72">
            <v>0</v>
          </cell>
          <cell r="AH72">
            <v>0</v>
          </cell>
          <cell r="AI72">
            <v>0</v>
          </cell>
          <cell r="AJ72">
            <v>1950</v>
          </cell>
          <cell r="AK72">
            <v>0</v>
          </cell>
          <cell r="AL72">
            <v>14269.37</v>
          </cell>
          <cell r="AM72">
            <v>0</v>
          </cell>
          <cell r="AN72">
            <v>22146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 t="str">
            <v>7115 · Decorations &amp; Flowers</v>
          </cell>
          <cell r="F73">
            <v>1033.78</v>
          </cell>
          <cell r="G73">
            <v>0</v>
          </cell>
          <cell r="H73">
            <v>1600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18180.37</v>
          </cell>
          <cell r="AA73">
            <v>0</v>
          </cell>
          <cell r="AB73">
            <v>15000</v>
          </cell>
          <cell r="AC73">
            <v>0</v>
          </cell>
          <cell r="AD73">
            <v>546.61</v>
          </cell>
          <cell r="AE73">
            <v>0</v>
          </cell>
          <cell r="AF73">
            <v>4800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19760.759999999998</v>
          </cell>
          <cell r="AM73">
            <v>0</v>
          </cell>
          <cell r="AN73">
            <v>21400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 t="str">
            <v>7215 · Entertainment</v>
          </cell>
          <cell r="F74">
            <v>46703.33</v>
          </cell>
          <cell r="G74">
            <v>0</v>
          </cell>
          <cell r="H74">
            <v>56749</v>
          </cell>
          <cell r="I74">
            <v>0</v>
          </cell>
          <cell r="J74">
            <v>3504.47</v>
          </cell>
          <cell r="K74">
            <v>0</v>
          </cell>
          <cell r="L74">
            <v>5268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50207.8</v>
          </cell>
          <cell r="AM74">
            <v>0</v>
          </cell>
          <cell r="AN74">
            <v>62017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 t="str">
            <v>7305 · Service Agreements</v>
          </cell>
          <cell r="F75">
            <v>4563</v>
          </cell>
          <cell r="G75">
            <v>0</v>
          </cell>
          <cell r="H75">
            <v>0</v>
          </cell>
          <cell r="I75">
            <v>0</v>
          </cell>
          <cell r="J75">
            <v>2704</v>
          </cell>
          <cell r="K75">
            <v>0</v>
          </cell>
          <cell r="L75">
            <v>0</v>
          </cell>
          <cell r="M75">
            <v>0</v>
          </cell>
          <cell r="N75">
            <v>38412.29</v>
          </cell>
          <cell r="O75">
            <v>0</v>
          </cell>
          <cell r="P75">
            <v>47000</v>
          </cell>
          <cell r="Q75">
            <v>0</v>
          </cell>
          <cell r="R75">
            <v>0</v>
          </cell>
          <cell r="S75">
            <v>0</v>
          </cell>
          <cell r="T75">
            <v>3060</v>
          </cell>
          <cell r="U75">
            <v>0</v>
          </cell>
          <cell r="V75">
            <v>18768.91</v>
          </cell>
          <cell r="W75">
            <v>0</v>
          </cell>
          <cell r="X75">
            <v>43870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285.69</v>
          </cell>
          <cell r="AE75">
            <v>0</v>
          </cell>
          <cell r="AF75">
            <v>0</v>
          </cell>
          <cell r="AG75">
            <v>0</v>
          </cell>
          <cell r="AH75">
            <v>190.46</v>
          </cell>
          <cell r="AI75">
            <v>0</v>
          </cell>
          <cell r="AJ75">
            <v>0</v>
          </cell>
          <cell r="AK75">
            <v>0</v>
          </cell>
          <cell r="AL75">
            <v>64924.35</v>
          </cell>
          <cell r="AM75">
            <v>0</v>
          </cell>
          <cell r="AN75">
            <v>93930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 t="str">
            <v>7315 · Maintenance Contracts</v>
          </cell>
          <cell r="F76">
            <v>78044.75</v>
          </cell>
          <cell r="G76">
            <v>0</v>
          </cell>
          <cell r="H76">
            <v>86615</v>
          </cell>
          <cell r="I76">
            <v>0</v>
          </cell>
          <cell r="J76">
            <v>54633.05</v>
          </cell>
          <cell r="K76">
            <v>0</v>
          </cell>
          <cell r="L76">
            <v>58750</v>
          </cell>
          <cell r="M76">
            <v>0</v>
          </cell>
          <cell r="N76">
            <v>18510.5</v>
          </cell>
          <cell r="O76">
            <v>0</v>
          </cell>
          <cell r="P76">
            <v>19876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46157.84</v>
          </cell>
          <cell r="W76">
            <v>0</v>
          </cell>
          <cell r="X76">
            <v>83556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8647.31</v>
          </cell>
          <cell r="AE76">
            <v>0</v>
          </cell>
          <cell r="AF76">
            <v>3984</v>
          </cell>
          <cell r="AG76">
            <v>0</v>
          </cell>
          <cell r="AH76">
            <v>538.80999999999995</v>
          </cell>
          <cell r="AI76">
            <v>0</v>
          </cell>
          <cell r="AJ76">
            <v>0</v>
          </cell>
          <cell r="AK76">
            <v>0</v>
          </cell>
          <cell r="AL76">
            <v>206532.26</v>
          </cell>
          <cell r="AM76">
            <v>0</v>
          </cell>
          <cell r="AN76">
            <v>252781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 t="str">
            <v>7320 · Equipment rental</v>
          </cell>
          <cell r="F77">
            <v>9775.9</v>
          </cell>
          <cell r="G77">
            <v>0</v>
          </cell>
          <cell r="H77">
            <v>10517</v>
          </cell>
          <cell r="I77">
            <v>0</v>
          </cell>
          <cell r="J77">
            <v>137702.12</v>
          </cell>
          <cell r="K77">
            <v>0</v>
          </cell>
          <cell r="L77">
            <v>135541</v>
          </cell>
          <cell r="M77">
            <v>0</v>
          </cell>
          <cell r="N77">
            <v>114313.45</v>
          </cell>
          <cell r="O77">
            <v>0</v>
          </cell>
          <cell r="P77">
            <v>114888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5665.95</v>
          </cell>
          <cell r="AE77">
            <v>0</v>
          </cell>
          <cell r="AF77">
            <v>4836</v>
          </cell>
          <cell r="AG77">
            <v>0</v>
          </cell>
          <cell r="AH77">
            <v>2242.2199999999998</v>
          </cell>
          <cell r="AI77">
            <v>0</v>
          </cell>
          <cell r="AJ77">
            <v>4728</v>
          </cell>
          <cell r="AK77">
            <v>0</v>
          </cell>
          <cell r="AL77">
            <v>269699.64</v>
          </cell>
          <cell r="AM77">
            <v>0</v>
          </cell>
          <cell r="AN77">
            <v>270510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 t="str">
            <v>7350 · Repairs/ Maintenance</v>
          </cell>
          <cell r="F78">
            <v>16814.41</v>
          </cell>
          <cell r="G78">
            <v>0</v>
          </cell>
          <cell r="H78">
            <v>6400</v>
          </cell>
          <cell r="I78">
            <v>0</v>
          </cell>
          <cell r="J78">
            <v>7296.22</v>
          </cell>
          <cell r="K78">
            <v>0</v>
          </cell>
          <cell r="L78">
            <v>7908</v>
          </cell>
          <cell r="M78">
            <v>0</v>
          </cell>
          <cell r="N78">
            <v>52680.36</v>
          </cell>
          <cell r="O78">
            <v>0</v>
          </cell>
          <cell r="P78">
            <v>60000</v>
          </cell>
          <cell r="Q78">
            <v>0</v>
          </cell>
          <cell r="R78">
            <v>13596.38</v>
          </cell>
          <cell r="S78">
            <v>0</v>
          </cell>
          <cell r="T78">
            <v>14007</v>
          </cell>
          <cell r="U78">
            <v>0</v>
          </cell>
          <cell r="V78">
            <v>7380.55</v>
          </cell>
          <cell r="W78">
            <v>0</v>
          </cell>
          <cell r="X78">
            <v>6000</v>
          </cell>
          <cell r="Y78">
            <v>0</v>
          </cell>
          <cell r="Z78">
            <v>56526.81</v>
          </cell>
          <cell r="AA78">
            <v>0</v>
          </cell>
          <cell r="AB78">
            <v>31160</v>
          </cell>
          <cell r="AC78">
            <v>0</v>
          </cell>
          <cell r="AD78">
            <v>8847.6200000000008</v>
          </cell>
          <cell r="AE78">
            <v>0</v>
          </cell>
          <cell r="AF78">
            <v>9601</v>
          </cell>
          <cell r="AG78">
            <v>0</v>
          </cell>
          <cell r="AH78">
            <v>15.36</v>
          </cell>
          <cell r="AI78">
            <v>0</v>
          </cell>
          <cell r="AJ78">
            <v>2000</v>
          </cell>
          <cell r="AK78">
            <v>0</v>
          </cell>
          <cell r="AL78">
            <v>163157.71</v>
          </cell>
          <cell r="AM78">
            <v>0</v>
          </cell>
          <cell r="AN78">
            <v>137076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 t="str">
            <v>7351 · Gate Repairs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28618.560000000001</v>
          </cell>
          <cell r="AA79">
            <v>0</v>
          </cell>
          <cell r="AB79">
            <v>9500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28618.560000000001</v>
          </cell>
          <cell r="AM79">
            <v>0</v>
          </cell>
          <cell r="AN79">
            <v>9500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 t="str">
            <v>7352 · Equipment Replacement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10477.94</v>
          </cell>
          <cell r="K80">
            <v>0</v>
          </cell>
          <cell r="L80">
            <v>2456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905.75</v>
          </cell>
          <cell r="S80">
            <v>0</v>
          </cell>
          <cell r="T80">
            <v>3797</v>
          </cell>
          <cell r="U80">
            <v>0</v>
          </cell>
          <cell r="V80">
            <v>3354.17</v>
          </cell>
          <cell r="W80">
            <v>0</v>
          </cell>
          <cell r="X80">
            <v>4810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10273.94</v>
          </cell>
          <cell r="AE80">
            <v>0</v>
          </cell>
          <cell r="AF80">
            <v>9218</v>
          </cell>
          <cell r="AG80">
            <v>0</v>
          </cell>
          <cell r="AH80">
            <v>1265.6099999999999</v>
          </cell>
          <cell r="AI80">
            <v>0</v>
          </cell>
          <cell r="AJ80">
            <v>1268</v>
          </cell>
          <cell r="AK80">
            <v>0</v>
          </cell>
          <cell r="AL80">
            <v>26277.41</v>
          </cell>
          <cell r="AM80">
            <v>0</v>
          </cell>
          <cell r="AN80">
            <v>21549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 t="str">
            <v>7354 · Cart Maintenance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5018.5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5018.5</v>
          </cell>
          <cell r="AM81">
            <v>0</v>
          </cell>
          <cell r="AN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 t="str">
            <v>7403 · Equipment Lease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1141.49</v>
          </cell>
          <cell r="K82">
            <v>0</v>
          </cell>
          <cell r="L82">
            <v>3924</v>
          </cell>
          <cell r="M82">
            <v>0</v>
          </cell>
          <cell r="N82">
            <v>0.7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1142.19</v>
          </cell>
          <cell r="AM82">
            <v>0</v>
          </cell>
          <cell r="AN82">
            <v>3924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 t="str">
            <v>7500 · Bank Charges</v>
          </cell>
          <cell r="F83">
            <v>587.58000000000004</v>
          </cell>
          <cell r="G83">
            <v>0</v>
          </cell>
          <cell r="H83">
            <v>0</v>
          </cell>
          <cell r="I83">
            <v>0</v>
          </cell>
          <cell r="J83">
            <v>3401.44</v>
          </cell>
          <cell r="K83">
            <v>0</v>
          </cell>
          <cell r="L83">
            <v>4956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323.45999999999998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4312.4799999999996</v>
          </cell>
          <cell r="AM83">
            <v>0</v>
          </cell>
          <cell r="AN83">
            <v>4956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 t="str">
            <v>7501 · Cash Over/Short</v>
          </cell>
          <cell r="F84">
            <v>13.41</v>
          </cell>
          <cell r="G84">
            <v>0</v>
          </cell>
          <cell r="H84">
            <v>0</v>
          </cell>
          <cell r="I84">
            <v>0</v>
          </cell>
          <cell r="J84">
            <v>10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73.33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96.74</v>
          </cell>
          <cell r="AM84">
            <v>0</v>
          </cell>
          <cell r="AN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 t="str">
            <v>7505 · Credit Card Processing Fees</v>
          </cell>
          <cell r="F85">
            <v>7979.5</v>
          </cell>
          <cell r="G85">
            <v>0</v>
          </cell>
          <cell r="H85">
            <v>6808</v>
          </cell>
          <cell r="I85">
            <v>0</v>
          </cell>
          <cell r="J85">
            <v>53389.98</v>
          </cell>
          <cell r="K85">
            <v>0</v>
          </cell>
          <cell r="L85">
            <v>53300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61369.48</v>
          </cell>
          <cell r="AM85">
            <v>0</v>
          </cell>
          <cell r="AN85">
            <v>60108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 t="str">
            <v>7506 · Coupon Book Expense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10076.11</v>
          </cell>
          <cell r="AA86">
            <v>0</v>
          </cell>
          <cell r="AB86">
            <v>4375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10076.11</v>
          </cell>
          <cell r="AM86">
            <v>0</v>
          </cell>
          <cell r="AN86">
            <v>4375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 t="str">
            <v>7528 · Uniforms</v>
          </cell>
          <cell r="F87">
            <v>26.24</v>
          </cell>
          <cell r="G87">
            <v>0</v>
          </cell>
          <cell r="H87">
            <v>450</v>
          </cell>
          <cell r="I87">
            <v>0</v>
          </cell>
          <cell r="J87">
            <v>2755.42</v>
          </cell>
          <cell r="K87">
            <v>0</v>
          </cell>
          <cell r="L87">
            <v>5730</v>
          </cell>
          <cell r="M87">
            <v>0</v>
          </cell>
          <cell r="N87">
            <v>14171.94</v>
          </cell>
          <cell r="O87">
            <v>0</v>
          </cell>
          <cell r="P87">
            <v>16172</v>
          </cell>
          <cell r="Q87">
            <v>0</v>
          </cell>
          <cell r="R87">
            <v>0</v>
          </cell>
          <cell r="S87">
            <v>0</v>
          </cell>
          <cell r="T87">
            <v>450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2020.4</v>
          </cell>
          <cell r="AE87">
            <v>0</v>
          </cell>
          <cell r="AF87">
            <v>3800</v>
          </cell>
          <cell r="AG87">
            <v>0</v>
          </cell>
          <cell r="AH87">
            <v>983.42</v>
          </cell>
          <cell r="AI87">
            <v>0</v>
          </cell>
          <cell r="AJ87">
            <v>1200</v>
          </cell>
          <cell r="AK87">
            <v>0</v>
          </cell>
          <cell r="AL87">
            <v>19957.419999999998</v>
          </cell>
          <cell r="AM87">
            <v>0</v>
          </cell>
          <cell r="AN87">
            <v>27802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 t="str">
            <v>7540 · Office Supplies</v>
          </cell>
          <cell r="F88">
            <v>1822.93</v>
          </cell>
          <cell r="G88">
            <v>0</v>
          </cell>
          <cell r="H88">
            <v>1200</v>
          </cell>
          <cell r="I88">
            <v>0</v>
          </cell>
          <cell r="J88">
            <v>311.08999999999997</v>
          </cell>
          <cell r="K88">
            <v>0</v>
          </cell>
          <cell r="L88">
            <v>2216</v>
          </cell>
          <cell r="M88">
            <v>0</v>
          </cell>
          <cell r="N88">
            <v>118.57</v>
          </cell>
          <cell r="O88">
            <v>0</v>
          </cell>
          <cell r="P88">
            <v>960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5713.41</v>
          </cell>
          <cell r="AA88">
            <v>0</v>
          </cell>
          <cell r="AB88">
            <v>3348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7966</v>
          </cell>
          <cell r="AM88">
            <v>0</v>
          </cell>
          <cell r="AN88">
            <v>7724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 t="str">
            <v>7550 · Postage</v>
          </cell>
          <cell r="F89">
            <v>283.41000000000003</v>
          </cell>
          <cell r="G89">
            <v>0</v>
          </cell>
          <cell r="H89">
            <v>600</v>
          </cell>
          <cell r="I89">
            <v>0</v>
          </cell>
          <cell r="J89">
            <v>368.7</v>
          </cell>
          <cell r="K89">
            <v>0</v>
          </cell>
          <cell r="L89">
            <v>240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14.59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2099.19</v>
          </cell>
          <cell r="AA89">
            <v>0</v>
          </cell>
          <cell r="AB89">
            <v>3180</v>
          </cell>
          <cell r="AC89">
            <v>0</v>
          </cell>
          <cell r="AD89">
            <v>13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2778.89</v>
          </cell>
          <cell r="AM89">
            <v>0</v>
          </cell>
          <cell r="AN89">
            <v>4020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 t="str">
            <v>7555 · Freight</v>
          </cell>
          <cell r="F90">
            <v>29.94</v>
          </cell>
          <cell r="G90">
            <v>0</v>
          </cell>
          <cell r="H90">
            <v>0</v>
          </cell>
          <cell r="I90">
            <v>0</v>
          </cell>
          <cell r="J90">
            <v>1417.83</v>
          </cell>
          <cell r="K90">
            <v>0</v>
          </cell>
          <cell r="L90">
            <v>0</v>
          </cell>
          <cell r="M90">
            <v>0</v>
          </cell>
          <cell r="N90">
            <v>6323.37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66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557.65</v>
          </cell>
          <cell r="AE90">
            <v>0</v>
          </cell>
          <cell r="AF90">
            <v>0</v>
          </cell>
          <cell r="AG90">
            <v>0</v>
          </cell>
          <cell r="AH90">
            <v>86.44</v>
          </cell>
          <cell r="AI90">
            <v>0</v>
          </cell>
          <cell r="AJ90">
            <v>0</v>
          </cell>
          <cell r="AK90">
            <v>0</v>
          </cell>
          <cell r="AL90">
            <v>8481.23</v>
          </cell>
          <cell r="AM90">
            <v>0</v>
          </cell>
          <cell r="AN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 t="str">
            <v>7560 · Printing &amp; Copying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480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480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 t="str">
            <v>7570 · Telephone</v>
          </cell>
          <cell r="F92">
            <v>4232.29</v>
          </cell>
          <cell r="G92">
            <v>0</v>
          </cell>
          <cell r="H92">
            <v>6252</v>
          </cell>
          <cell r="I92">
            <v>0</v>
          </cell>
          <cell r="J92">
            <v>27757.62</v>
          </cell>
          <cell r="K92">
            <v>0</v>
          </cell>
          <cell r="L92">
            <v>25176</v>
          </cell>
          <cell r="M92">
            <v>0</v>
          </cell>
          <cell r="N92">
            <v>375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1042.02</v>
          </cell>
          <cell r="AE92">
            <v>0</v>
          </cell>
          <cell r="AF92">
            <v>1800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33406.93</v>
          </cell>
          <cell r="AM92">
            <v>0</v>
          </cell>
          <cell r="AN92">
            <v>33228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 t="str">
            <v>7575 · Cable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556034.71</v>
          </cell>
          <cell r="AA93">
            <v>0</v>
          </cell>
          <cell r="AB93">
            <v>520949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556034.71</v>
          </cell>
          <cell r="AM93">
            <v>0</v>
          </cell>
          <cell r="AN93">
            <v>520949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 t="str">
            <v>7576 · Music / Cable</v>
          </cell>
          <cell r="F94">
            <v>95.23</v>
          </cell>
          <cell r="G94">
            <v>0</v>
          </cell>
          <cell r="H94">
            <v>0</v>
          </cell>
          <cell r="I94">
            <v>0</v>
          </cell>
          <cell r="J94">
            <v>189.23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284.45999999999998</v>
          </cell>
          <cell r="AM94">
            <v>0</v>
          </cell>
          <cell r="AN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 t="str">
            <v>7585 · Special Projects</v>
          </cell>
          <cell r="F95">
            <v>4036.43</v>
          </cell>
          <cell r="G95">
            <v>0</v>
          </cell>
          <cell r="H95">
            <v>0</v>
          </cell>
          <cell r="I95">
            <v>0</v>
          </cell>
          <cell r="J95">
            <v>7678.65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3434.7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59566.58</v>
          </cell>
          <cell r="AA95">
            <v>0</v>
          </cell>
          <cell r="AB95">
            <v>0</v>
          </cell>
          <cell r="AC95">
            <v>0</v>
          </cell>
          <cell r="AD95">
            <v>222993.72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297710.08000000002</v>
          </cell>
          <cell r="AM95">
            <v>0</v>
          </cell>
          <cell r="AN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 t="str">
            <v>7590 · Community Relations/Promos</v>
          </cell>
          <cell r="F96">
            <v>18202.009999999998</v>
          </cell>
          <cell r="G96">
            <v>0</v>
          </cell>
          <cell r="H96">
            <v>17100</v>
          </cell>
          <cell r="I96">
            <v>0</v>
          </cell>
          <cell r="J96">
            <v>1441.24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1000</v>
          </cell>
          <cell r="U96">
            <v>0</v>
          </cell>
          <cell r="V96">
            <v>0</v>
          </cell>
          <cell r="W96">
            <v>0</v>
          </cell>
          <cell r="X96">
            <v>400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19643.25</v>
          </cell>
          <cell r="AM96">
            <v>0</v>
          </cell>
          <cell r="AN96">
            <v>18500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 t="str">
            <v>7610 · Dues &amp; Subscriptions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3325</v>
          </cell>
          <cell r="K97">
            <v>0</v>
          </cell>
          <cell r="L97">
            <v>12632</v>
          </cell>
          <cell r="M97">
            <v>0</v>
          </cell>
          <cell r="N97">
            <v>1495</v>
          </cell>
          <cell r="O97">
            <v>0</v>
          </cell>
          <cell r="P97">
            <v>1500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1040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5860</v>
          </cell>
          <cell r="AM97">
            <v>0</v>
          </cell>
          <cell r="AN97">
            <v>14132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 t="str">
            <v>7630 · License / Permits</v>
          </cell>
          <cell r="F98">
            <v>44679.839999999997</v>
          </cell>
          <cell r="G98">
            <v>0</v>
          </cell>
          <cell r="H98">
            <v>39996</v>
          </cell>
          <cell r="I98">
            <v>0</v>
          </cell>
          <cell r="J98">
            <v>25512.53</v>
          </cell>
          <cell r="K98">
            <v>0</v>
          </cell>
          <cell r="L98">
            <v>24216</v>
          </cell>
          <cell r="M98">
            <v>0</v>
          </cell>
          <cell r="N98">
            <v>500</v>
          </cell>
          <cell r="O98">
            <v>0</v>
          </cell>
          <cell r="P98">
            <v>400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61.25</v>
          </cell>
          <cell r="AA98">
            <v>0</v>
          </cell>
          <cell r="AB98">
            <v>61</v>
          </cell>
          <cell r="AC98">
            <v>0</v>
          </cell>
          <cell r="AD98">
            <v>190.46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70944.08</v>
          </cell>
          <cell r="AM98">
            <v>0</v>
          </cell>
          <cell r="AN98">
            <v>64673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 t="str">
            <v>7642 · Time &amp; Attendance Costs</v>
          </cell>
          <cell r="F99">
            <v>146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146</v>
          </cell>
          <cell r="AM99">
            <v>0</v>
          </cell>
          <cell r="AN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 t="str">
            <v>7646 · Employee Travel Incl Meals</v>
          </cell>
          <cell r="F100">
            <v>1291.81</v>
          </cell>
          <cell r="G100">
            <v>0</v>
          </cell>
          <cell r="H100">
            <v>5185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1219.43</v>
          </cell>
          <cell r="O100">
            <v>0</v>
          </cell>
          <cell r="P100">
            <v>1900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2511.2399999999998</v>
          </cell>
          <cell r="AM100">
            <v>0</v>
          </cell>
          <cell r="AN100">
            <v>7085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 t="str">
            <v>7655 · Personnel Supplies</v>
          </cell>
          <cell r="F101">
            <v>1021.29</v>
          </cell>
          <cell r="G101">
            <v>0</v>
          </cell>
          <cell r="H101">
            <v>668</v>
          </cell>
          <cell r="I101">
            <v>0</v>
          </cell>
          <cell r="J101">
            <v>50</v>
          </cell>
          <cell r="K101">
            <v>0</v>
          </cell>
          <cell r="L101">
            <v>200</v>
          </cell>
          <cell r="M101">
            <v>0</v>
          </cell>
          <cell r="N101">
            <v>792.04</v>
          </cell>
          <cell r="O101">
            <v>0</v>
          </cell>
          <cell r="P101">
            <v>790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1863.33</v>
          </cell>
          <cell r="AM101">
            <v>0</v>
          </cell>
          <cell r="AN101">
            <v>1658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 t="str">
            <v>7660 · Legal Fees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4668.6499999999996</v>
          </cell>
          <cell r="AA102">
            <v>0</v>
          </cell>
          <cell r="AB102">
            <v>9600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4668.6499999999996</v>
          </cell>
          <cell r="AM102">
            <v>0</v>
          </cell>
          <cell r="AN102">
            <v>9600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 t="str">
            <v>7670 · Professional fees – audit &amp; acc</v>
          </cell>
          <cell r="F103">
            <v>3571.3</v>
          </cell>
          <cell r="G103">
            <v>0</v>
          </cell>
          <cell r="H103">
            <v>1644</v>
          </cell>
          <cell r="I103">
            <v>0</v>
          </cell>
          <cell r="J103">
            <v>0</v>
          </cell>
          <cell r="K103">
            <v>0</v>
          </cell>
          <cell r="L103">
            <v>1112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1537.66</v>
          </cell>
          <cell r="AA103">
            <v>0</v>
          </cell>
          <cell r="AB103">
            <v>25000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5108.96</v>
          </cell>
          <cell r="AM103">
            <v>0</v>
          </cell>
          <cell r="AN103">
            <v>27756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 t="str">
            <v>7677 · Tournaments / Awards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648</v>
          </cell>
          <cell r="K104">
            <v>0</v>
          </cell>
          <cell r="L104">
            <v>600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648</v>
          </cell>
          <cell r="AM104">
            <v>0</v>
          </cell>
          <cell r="AN104">
            <v>600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 t="str">
            <v>7740 · Rental Club Replacement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18603.810000000001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18603.810000000001</v>
          </cell>
          <cell r="AM105">
            <v>0</v>
          </cell>
          <cell r="AN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 t="str">
            <v>7800 · Chemicals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172737.56</v>
          </cell>
          <cell r="O106">
            <v>0</v>
          </cell>
          <cell r="P106">
            <v>159780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172737.56</v>
          </cell>
          <cell r="AM106">
            <v>0</v>
          </cell>
          <cell r="AN106">
            <v>159780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 t="str">
            <v>7810 · Fertilizer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181486.62</v>
          </cell>
          <cell r="O107">
            <v>0</v>
          </cell>
          <cell r="P107">
            <v>180075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181486.62</v>
          </cell>
          <cell r="AM107">
            <v>0</v>
          </cell>
          <cell r="AN107">
            <v>180075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 t="str">
            <v>7830 · Irrigation Repairs &amp; Maintenanc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28234.15</v>
          </cell>
          <cell r="O108">
            <v>0</v>
          </cell>
          <cell r="P108">
            <v>26300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35021.279999999999</v>
          </cell>
          <cell r="AA108">
            <v>0</v>
          </cell>
          <cell r="AB108">
            <v>59828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63255.43</v>
          </cell>
          <cell r="AM108">
            <v>0</v>
          </cell>
          <cell r="AN108">
            <v>86128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 t="str">
            <v>7861 · Top Dressing Green Sand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21808.97</v>
          </cell>
          <cell r="O109">
            <v>0</v>
          </cell>
          <cell r="P109">
            <v>32660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21808.97</v>
          </cell>
          <cell r="AM109">
            <v>0</v>
          </cell>
          <cell r="AN109">
            <v>32660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 t="str">
            <v>7865 · Sod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19292.91</v>
          </cell>
          <cell r="O110">
            <v>0</v>
          </cell>
          <cell r="P110">
            <v>11700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19292.91</v>
          </cell>
          <cell r="AM110">
            <v>0</v>
          </cell>
          <cell r="AN110">
            <v>11700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 t="str">
            <v>7870 · Landscape Maint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939476.91</v>
          </cell>
          <cell r="AA111">
            <v>0</v>
          </cell>
          <cell r="AB111">
            <v>867372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939476.91</v>
          </cell>
          <cell r="AM111">
            <v>0</v>
          </cell>
          <cell r="AN111">
            <v>867372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 t="str">
            <v>7871 · Mulch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55759.34</v>
          </cell>
          <cell r="O112">
            <v>0</v>
          </cell>
          <cell r="P112">
            <v>53485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109969</v>
          </cell>
          <cell r="AA112">
            <v>0</v>
          </cell>
          <cell r="AB112">
            <v>118761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165728.34</v>
          </cell>
          <cell r="AM112">
            <v>0</v>
          </cell>
          <cell r="AN112">
            <v>172246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 t="str">
            <v>7875 · Tree Trimming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135873</v>
          </cell>
          <cell r="AA113">
            <v>0</v>
          </cell>
          <cell r="AB113">
            <v>90000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135873</v>
          </cell>
          <cell r="AM113">
            <v>0</v>
          </cell>
          <cell r="AN113">
            <v>90000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 t="str">
            <v>7891 · Tree &amp; Shrub Replacement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19034.55</v>
          </cell>
          <cell r="AA114">
            <v>0</v>
          </cell>
          <cell r="AB114">
            <v>33000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19034.55</v>
          </cell>
          <cell r="AM114">
            <v>0</v>
          </cell>
          <cell r="AN114">
            <v>33000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 t="str">
            <v>8000 · Building maintenance</v>
          </cell>
          <cell r="F115">
            <v>3649.61</v>
          </cell>
          <cell r="G115">
            <v>0</v>
          </cell>
          <cell r="H115">
            <v>3650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2302.64</v>
          </cell>
          <cell r="O115">
            <v>0</v>
          </cell>
          <cell r="P115">
            <v>2199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5952.25</v>
          </cell>
          <cell r="AM115">
            <v>0</v>
          </cell>
          <cell r="AN115">
            <v>5849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 t="str">
            <v>8051 · Fountain Maintenance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7157.56</v>
          </cell>
          <cell r="AA116">
            <v>0</v>
          </cell>
          <cell r="AB116">
            <v>5040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7157.56</v>
          </cell>
          <cell r="AM116">
            <v>0</v>
          </cell>
          <cell r="AN116">
            <v>5040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 t="str">
            <v>8075 · Electricity</v>
          </cell>
          <cell r="F117">
            <v>83176.929999999993</v>
          </cell>
          <cell r="G117">
            <v>0</v>
          </cell>
          <cell r="H117">
            <v>96780</v>
          </cell>
          <cell r="I117">
            <v>0</v>
          </cell>
          <cell r="J117">
            <v>36197.01</v>
          </cell>
          <cell r="K117">
            <v>0</v>
          </cell>
          <cell r="L117">
            <v>35880</v>
          </cell>
          <cell r="M117">
            <v>0</v>
          </cell>
          <cell r="N117">
            <v>29671.14</v>
          </cell>
          <cell r="O117">
            <v>0</v>
          </cell>
          <cell r="P117">
            <v>31670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137542.49</v>
          </cell>
          <cell r="AA117">
            <v>0</v>
          </cell>
          <cell r="AB117">
            <v>131321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286587.57</v>
          </cell>
          <cell r="AM117">
            <v>0</v>
          </cell>
          <cell r="AN117">
            <v>295651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 t="str">
            <v>8076 · Gate Utilities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9603.98</v>
          </cell>
          <cell r="AA118">
            <v>0</v>
          </cell>
          <cell r="AB118">
            <v>14580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9603.98</v>
          </cell>
          <cell r="AM118">
            <v>0</v>
          </cell>
          <cell r="AN118">
            <v>14580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 t="str">
            <v>8150 · Fuel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44572.42</v>
          </cell>
          <cell r="O119">
            <v>0</v>
          </cell>
          <cell r="P119">
            <v>48454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9485.56</v>
          </cell>
          <cell r="AE119">
            <v>0</v>
          </cell>
          <cell r="AF119">
            <v>12100</v>
          </cell>
          <cell r="AG119">
            <v>0</v>
          </cell>
          <cell r="AH119">
            <v>4240.26</v>
          </cell>
          <cell r="AI119">
            <v>0</v>
          </cell>
          <cell r="AJ119">
            <v>6200</v>
          </cell>
          <cell r="AK119">
            <v>0</v>
          </cell>
          <cell r="AL119">
            <v>58298.239999999998</v>
          </cell>
          <cell r="AM119">
            <v>0</v>
          </cell>
          <cell r="AN119">
            <v>66754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 t="str">
            <v>8175 · Furniture Maintenance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8731.66</v>
          </cell>
          <cell r="W120">
            <v>0</v>
          </cell>
          <cell r="X120">
            <v>8860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8731.66</v>
          </cell>
          <cell r="AM120">
            <v>0</v>
          </cell>
          <cell r="AN120">
            <v>8860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 t="str">
            <v>8201 · Wall Maintenance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850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850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 t="str">
            <v>8350 · Trash Removal</v>
          </cell>
          <cell r="F122">
            <v>21526.74</v>
          </cell>
          <cell r="G122">
            <v>0</v>
          </cell>
          <cell r="H122">
            <v>15012</v>
          </cell>
          <cell r="I122">
            <v>0</v>
          </cell>
          <cell r="J122">
            <v>20300.13</v>
          </cell>
          <cell r="K122">
            <v>0</v>
          </cell>
          <cell r="L122">
            <v>17088</v>
          </cell>
          <cell r="M122">
            <v>0</v>
          </cell>
          <cell r="N122">
            <v>1462.75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43289.62</v>
          </cell>
          <cell r="AM122">
            <v>0</v>
          </cell>
          <cell r="AN122">
            <v>32100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 t="str">
            <v>8375 · Security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125.25</v>
          </cell>
          <cell r="K123">
            <v>0</v>
          </cell>
          <cell r="L123">
            <v>504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223879.77</v>
          </cell>
          <cell r="AA123">
            <v>0</v>
          </cell>
          <cell r="AB123">
            <v>229260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224005.02</v>
          </cell>
          <cell r="AM123">
            <v>0</v>
          </cell>
          <cell r="AN123">
            <v>229764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 t="str">
            <v>8425 · Water</v>
          </cell>
          <cell r="F124">
            <v>110020.94</v>
          </cell>
          <cell r="G124">
            <v>0</v>
          </cell>
          <cell r="H124">
            <v>105398</v>
          </cell>
          <cell r="I124">
            <v>0</v>
          </cell>
          <cell r="J124">
            <v>12734.92</v>
          </cell>
          <cell r="K124">
            <v>0</v>
          </cell>
          <cell r="L124">
            <v>15264</v>
          </cell>
          <cell r="M124">
            <v>0</v>
          </cell>
          <cell r="N124">
            <v>43222</v>
          </cell>
          <cell r="O124">
            <v>0</v>
          </cell>
          <cell r="P124">
            <v>38202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1129.82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167107.68</v>
          </cell>
          <cell r="AM124">
            <v>0</v>
          </cell>
          <cell r="AN124">
            <v>158864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 t="str">
            <v>8426 · Backflow Valve Inspect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216.39</v>
          </cell>
          <cell r="AA125">
            <v>0</v>
          </cell>
          <cell r="AB125">
            <v>440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216.39</v>
          </cell>
          <cell r="AM125">
            <v>0</v>
          </cell>
          <cell r="AN125">
            <v>440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 t="str">
            <v>8500 · Management Fee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91200</v>
          </cell>
          <cell r="K126">
            <v>0</v>
          </cell>
          <cell r="L126">
            <v>96000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125966.65</v>
          </cell>
          <cell r="AA126">
            <v>0</v>
          </cell>
          <cell r="AB126">
            <v>115918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217166.65</v>
          </cell>
          <cell r="AM126">
            <v>0</v>
          </cell>
          <cell r="AN126">
            <v>211918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 t="str">
            <v>8501 · Amenity Management Fee</v>
          </cell>
          <cell r="F127">
            <v>30000</v>
          </cell>
          <cell r="G127">
            <v>0</v>
          </cell>
          <cell r="H127">
            <v>30000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30000</v>
          </cell>
          <cell r="AM127">
            <v>0</v>
          </cell>
          <cell r="AN127">
            <v>30000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 t="str">
            <v>8630 · Real Estate Taxes</v>
          </cell>
          <cell r="F128">
            <v>57190.8</v>
          </cell>
          <cell r="G128">
            <v>0</v>
          </cell>
          <cell r="H128">
            <v>0</v>
          </cell>
          <cell r="I128">
            <v>0</v>
          </cell>
          <cell r="J128">
            <v>38127.199999999997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95318</v>
          </cell>
          <cell r="AM128">
            <v>0</v>
          </cell>
          <cell r="AN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 t="str">
            <v>8640 · Personal property taxes</v>
          </cell>
          <cell r="F129">
            <v>0</v>
          </cell>
          <cell r="G129">
            <v>0</v>
          </cell>
          <cell r="H129">
            <v>14817</v>
          </cell>
          <cell r="I129">
            <v>0</v>
          </cell>
          <cell r="J129">
            <v>70.09</v>
          </cell>
          <cell r="K129">
            <v>0</v>
          </cell>
          <cell r="L129">
            <v>9600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70.09</v>
          </cell>
          <cell r="AM129">
            <v>0</v>
          </cell>
          <cell r="AN129">
            <v>24417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 t="str">
            <v>8670 · Insurance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53084.13</v>
          </cell>
          <cell r="K130">
            <v>0</v>
          </cell>
          <cell r="L130">
            <v>43992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80232.94</v>
          </cell>
          <cell r="AA130">
            <v>0</v>
          </cell>
          <cell r="AB130">
            <v>65110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133317.07</v>
          </cell>
          <cell r="AM130">
            <v>0</v>
          </cell>
          <cell r="AN130">
            <v>109102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 t="str">
            <v>8720 · Obligations Under Capital Lease</v>
          </cell>
          <cell r="F131">
            <v>1997.25</v>
          </cell>
          <cell r="G131">
            <v>0</v>
          </cell>
          <cell r="H131">
            <v>0</v>
          </cell>
          <cell r="I131">
            <v>0</v>
          </cell>
          <cell r="J131">
            <v>1690.41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3687.66</v>
          </cell>
          <cell r="AM131">
            <v>0</v>
          </cell>
          <cell r="AN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 t="str">
            <v>8850 · Depreciation - Other</v>
          </cell>
          <cell r="F132">
            <v>33580.559999999998</v>
          </cell>
          <cell r="G132">
            <v>0</v>
          </cell>
          <cell r="H132">
            <v>0</v>
          </cell>
          <cell r="I132">
            <v>0</v>
          </cell>
          <cell r="J132">
            <v>38984.78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72565.34</v>
          </cell>
          <cell r="AM132">
            <v>0</v>
          </cell>
          <cell r="AN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 t="str">
            <v>Total Expense</v>
          </cell>
          <cell r="E133">
            <v>0</v>
          </cell>
          <cell r="F133">
            <v>788751.35</v>
          </cell>
          <cell r="G133">
            <v>0</v>
          </cell>
          <cell r="H133">
            <v>743112</v>
          </cell>
          <cell r="I133">
            <v>0</v>
          </cell>
          <cell r="J133">
            <v>1157758.3799999999</v>
          </cell>
          <cell r="K133">
            <v>0</v>
          </cell>
          <cell r="L133">
            <v>1136100</v>
          </cell>
          <cell r="M133">
            <v>0</v>
          </cell>
          <cell r="N133">
            <v>1582618.97</v>
          </cell>
          <cell r="O133">
            <v>0</v>
          </cell>
          <cell r="P133">
            <v>1599441</v>
          </cell>
          <cell r="Q133">
            <v>0</v>
          </cell>
          <cell r="R133">
            <v>102835.49</v>
          </cell>
          <cell r="S133">
            <v>0</v>
          </cell>
          <cell r="T133">
            <v>114335</v>
          </cell>
          <cell r="U133">
            <v>0</v>
          </cell>
          <cell r="V133">
            <v>92414.03</v>
          </cell>
          <cell r="W133">
            <v>0</v>
          </cell>
          <cell r="X133">
            <v>152196</v>
          </cell>
          <cell r="Y133">
            <v>0</v>
          </cell>
          <cell r="Z133">
            <v>2650862.41</v>
          </cell>
          <cell r="AA133">
            <v>0</v>
          </cell>
          <cell r="AB133">
            <v>2416656</v>
          </cell>
          <cell r="AC133">
            <v>0</v>
          </cell>
          <cell r="AD133">
            <v>982572.58</v>
          </cell>
          <cell r="AE133">
            <v>0</v>
          </cell>
          <cell r="AF133">
            <v>707315</v>
          </cell>
          <cell r="AG133">
            <v>0</v>
          </cell>
          <cell r="AH133">
            <v>212269.38</v>
          </cell>
          <cell r="AI133">
            <v>0</v>
          </cell>
          <cell r="AJ133">
            <v>262750</v>
          </cell>
          <cell r="AK133">
            <v>0</v>
          </cell>
          <cell r="AL133">
            <v>7570082.5899999999</v>
          </cell>
          <cell r="AM133">
            <v>0</v>
          </cell>
          <cell r="AN133">
            <v>7131905</v>
          </cell>
        </row>
        <row r="134">
          <cell r="A134">
            <v>0</v>
          </cell>
          <cell r="B134" t="str">
            <v>Net Ordinary Income</v>
          </cell>
          <cell r="C134">
            <v>0</v>
          </cell>
          <cell r="D134">
            <v>0</v>
          </cell>
          <cell r="E134">
            <v>0</v>
          </cell>
          <cell r="F134">
            <v>-778966.46</v>
          </cell>
          <cell r="G134">
            <v>0</v>
          </cell>
          <cell r="H134">
            <v>-743112</v>
          </cell>
          <cell r="I134">
            <v>0</v>
          </cell>
          <cell r="J134">
            <v>1407267.01</v>
          </cell>
          <cell r="K134">
            <v>0</v>
          </cell>
          <cell r="L134">
            <v>1521197</v>
          </cell>
          <cell r="M134">
            <v>0</v>
          </cell>
          <cell r="N134">
            <v>-1577529.48</v>
          </cell>
          <cell r="O134">
            <v>0</v>
          </cell>
          <cell r="P134">
            <v>-1599441</v>
          </cell>
          <cell r="Q134">
            <v>0</v>
          </cell>
          <cell r="R134">
            <v>-81301.009999999995</v>
          </cell>
          <cell r="S134">
            <v>0</v>
          </cell>
          <cell r="T134">
            <v>-83335</v>
          </cell>
          <cell r="U134">
            <v>0</v>
          </cell>
          <cell r="V134">
            <v>-72225.03</v>
          </cell>
          <cell r="W134">
            <v>0</v>
          </cell>
          <cell r="X134">
            <v>-118696</v>
          </cell>
          <cell r="Y134">
            <v>0</v>
          </cell>
          <cell r="Z134">
            <v>149718.01999999999</v>
          </cell>
          <cell r="AA134">
            <v>0</v>
          </cell>
          <cell r="AB134">
            <v>80142</v>
          </cell>
          <cell r="AC134">
            <v>0</v>
          </cell>
          <cell r="AD134">
            <v>-585967.02</v>
          </cell>
          <cell r="AE134">
            <v>0</v>
          </cell>
          <cell r="AF134">
            <v>-294343</v>
          </cell>
          <cell r="AG134">
            <v>0</v>
          </cell>
          <cell r="AH134">
            <v>-86074.85</v>
          </cell>
          <cell r="AI134">
            <v>0</v>
          </cell>
          <cell r="AJ134">
            <v>-103482</v>
          </cell>
          <cell r="AK134">
            <v>0</v>
          </cell>
          <cell r="AL134">
            <v>-1625078.82</v>
          </cell>
          <cell r="AM134">
            <v>0</v>
          </cell>
          <cell r="AN134">
            <v>-1341070</v>
          </cell>
        </row>
        <row r="135">
          <cell r="A135">
            <v>0</v>
          </cell>
          <cell r="B135" t="str">
            <v>Other Income/Expense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</row>
        <row r="136">
          <cell r="A136">
            <v>0</v>
          </cell>
          <cell r="B136">
            <v>0</v>
          </cell>
          <cell r="C136" t="str">
            <v>Other Income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 t="str">
            <v>4911 · 40-49 Ft Land Maint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242995.91</v>
          </cell>
          <cell r="AA137">
            <v>0</v>
          </cell>
          <cell r="AB137">
            <v>241941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242995.91</v>
          </cell>
          <cell r="AM137">
            <v>0</v>
          </cell>
          <cell r="AN137">
            <v>241941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 t="str">
            <v>4912 · 50-59 Ft Land Maint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663537.76</v>
          </cell>
          <cell r="AA138">
            <v>0</v>
          </cell>
          <cell r="AB138">
            <v>670153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663537.76</v>
          </cell>
          <cell r="AM138">
            <v>0</v>
          </cell>
          <cell r="AN138">
            <v>670153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 t="str">
            <v>4915 · 80-89 Ft Land Maint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210320.33</v>
          </cell>
          <cell r="AA139">
            <v>0</v>
          </cell>
          <cell r="AB139">
            <v>233681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210320.33</v>
          </cell>
          <cell r="AM139">
            <v>0</v>
          </cell>
          <cell r="AN139">
            <v>233681</v>
          </cell>
        </row>
        <row r="140">
          <cell r="A140">
            <v>0</v>
          </cell>
          <cell r="B140">
            <v>0</v>
          </cell>
          <cell r="C140" t="str">
            <v>Total Other Income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1116854</v>
          </cell>
          <cell r="AA140">
            <v>0</v>
          </cell>
          <cell r="AB140">
            <v>1145775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1116854</v>
          </cell>
          <cell r="AM140">
            <v>0</v>
          </cell>
          <cell r="AN140">
            <v>1145775</v>
          </cell>
        </row>
        <row r="141">
          <cell r="A141">
            <v>0</v>
          </cell>
          <cell r="B141">
            <v>0</v>
          </cell>
          <cell r="C141" t="str">
            <v>Other Expense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 t="str">
            <v>9111 · 40-49 Ft Lands Maint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284410.73</v>
          </cell>
          <cell r="AA142">
            <v>0</v>
          </cell>
          <cell r="AB142">
            <v>241941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284410.73</v>
          </cell>
          <cell r="AM142">
            <v>0</v>
          </cell>
          <cell r="AN142">
            <v>241941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 t="str">
            <v>9112 · 50-59 Ft Lands Maint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684205.11</v>
          </cell>
          <cell r="AA143">
            <v>0</v>
          </cell>
          <cell r="AB143">
            <v>670156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684205.11</v>
          </cell>
          <cell r="AM143">
            <v>0</v>
          </cell>
          <cell r="AN143">
            <v>670156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 t="str">
            <v>9115 · 80-89 Ft Lands Maint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250136.97</v>
          </cell>
          <cell r="AA144">
            <v>0</v>
          </cell>
          <cell r="AB144">
            <v>233681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250136.97</v>
          </cell>
          <cell r="AM144">
            <v>0</v>
          </cell>
          <cell r="AN144">
            <v>233681</v>
          </cell>
        </row>
        <row r="145">
          <cell r="A145">
            <v>0</v>
          </cell>
          <cell r="B145">
            <v>0</v>
          </cell>
          <cell r="C145" t="str">
            <v>Total Other Expense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1218752.81</v>
          </cell>
          <cell r="AA145">
            <v>0</v>
          </cell>
          <cell r="AB145">
            <v>1145778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1218752.81</v>
          </cell>
          <cell r="AM145">
            <v>0</v>
          </cell>
          <cell r="AN145">
            <v>1145778</v>
          </cell>
        </row>
        <row r="146">
          <cell r="A146">
            <v>0</v>
          </cell>
          <cell r="B146" t="str">
            <v>Net Other Income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-101898.81</v>
          </cell>
          <cell r="AA146">
            <v>0</v>
          </cell>
          <cell r="AB146">
            <v>-3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-101898.81</v>
          </cell>
          <cell r="AM146">
            <v>0</v>
          </cell>
          <cell r="AN146">
            <v>-3</v>
          </cell>
        </row>
        <row r="147">
          <cell r="A147" t="str">
            <v>Net Income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-778966.46</v>
          </cell>
          <cell r="G147">
            <v>0</v>
          </cell>
          <cell r="H147">
            <v>-743112</v>
          </cell>
          <cell r="I147">
            <v>0</v>
          </cell>
          <cell r="J147">
            <v>1407267.01</v>
          </cell>
          <cell r="K147">
            <v>0</v>
          </cell>
          <cell r="L147">
            <v>1521197</v>
          </cell>
          <cell r="M147">
            <v>0</v>
          </cell>
          <cell r="N147">
            <v>-1577529.48</v>
          </cell>
          <cell r="O147">
            <v>0</v>
          </cell>
          <cell r="P147">
            <v>-1599441</v>
          </cell>
          <cell r="Q147">
            <v>0</v>
          </cell>
          <cell r="R147">
            <v>-81301.009999999995</v>
          </cell>
          <cell r="S147">
            <v>0</v>
          </cell>
          <cell r="T147">
            <v>-83335</v>
          </cell>
          <cell r="U147">
            <v>0</v>
          </cell>
          <cell r="V147">
            <v>-72225.03</v>
          </cell>
          <cell r="W147">
            <v>0</v>
          </cell>
          <cell r="X147">
            <v>-118696</v>
          </cell>
          <cell r="Y147">
            <v>0</v>
          </cell>
          <cell r="Z147">
            <v>47819.21</v>
          </cell>
          <cell r="AA147">
            <v>0</v>
          </cell>
          <cell r="AB147">
            <v>80139</v>
          </cell>
          <cell r="AC147">
            <v>0</v>
          </cell>
          <cell r="AD147">
            <v>-585967.02</v>
          </cell>
          <cell r="AE147">
            <v>0</v>
          </cell>
          <cell r="AF147">
            <v>-294343</v>
          </cell>
          <cell r="AG147">
            <v>0</v>
          </cell>
          <cell r="AH147">
            <v>-86074.85</v>
          </cell>
          <cell r="AI147">
            <v>0</v>
          </cell>
          <cell r="AJ147">
            <v>-103482</v>
          </cell>
          <cell r="AK147">
            <v>0</v>
          </cell>
          <cell r="AL147">
            <v>-1726977.63</v>
          </cell>
          <cell r="AM147">
            <v>0</v>
          </cell>
          <cell r="AN147">
            <v>-1341073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</row>
      </sheetData>
      <sheetData sheetId="12">
        <row r="6">
          <cell r="B6">
            <v>0</v>
          </cell>
          <cell r="C6" t="str">
            <v>NEW Acct</v>
          </cell>
          <cell r="D6" t="str">
            <v>NEW QB Acct</v>
          </cell>
          <cell r="E6" t="str">
            <v>Account Description</v>
          </cell>
          <cell r="F6">
            <v>0</v>
          </cell>
        </row>
        <row r="7">
          <cell r="B7" t="str">
            <v>11560-2600.1</v>
          </cell>
          <cell r="C7">
            <v>1300</v>
          </cell>
          <cell r="D7" t="str">
            <v>00-1300</v>
          </cell>
          <cell r="E7" t="str">
            <v>Inventory – Food</v>
          </cell>
          <cell r="F7" t="str">
            <v>1300 · Inventory – Food</v>
          </cell>
        </row>
        <row r="8">
          <cell r="B8" t="str">
            <v>11560-2600.2</v>
          </cell>
          <cell r="C8">
            <v>1301</v>
          </cell>
          <cell r="D8" t="str">
            <v>00-1301</v>
          </cell>
          <cell r="E8" t="str">
            <v>Inventory – Soft Beverage</v>
          </cell>
          <cell r="F8" t="str">
            <v>1301 · Inventory – Soft Beverage</v>
          </cell>
        </row>
        <row r="9">
          <cell r="B9" t="str">
            <v>11560-2600.2</v>
          </cell>
          <cell r="C9">
            <v>1302</v>
          </cell>
          <cell r="D9" t="str">
            <v>00-1302</v>
          </cell>
          <cell r="E9" t="str">
            <v>Inventory – Liquor</v>
          </cell>
          <cell r="F9" t="str">
            <v>1302 · Inventory – Liquor</v>
          </cell>
        </row>
        <row r="10">
          <cell r="B10" t="str">
            <v>11560-2600.2</v>
          </cell>
          <cell r="C10">
            <v>1304</v>
          </cell>
          <cell r="D10" t="str">
            <v>00-1304</v>
          </cell>
          <cell r="E10" t="str">
            <v>Inventory – Wine</v>
          </cell>
          <cell r="F10" t="str">
            <v>1304 · Inventory – Wine</v>
          </cell>
        </row>
        <row r="11">
          <cell r="B11" t="str">
            <v>11560-2600.2</v>
          </cell>
          <cell r="C11">
            <v>1305</v>
          </cell>
          <cell r="D11" t="str">
            <v>00-1305</v>
          </cell>
          <cell r="E11" t="str">
            <v>Inventory – Beer</v>
          </cell>
          <cell r="F11" t="str">
            <v>1305 · Inventory – Beer</v>
          </cell>
        </row>
        <row r="12">
          <cell r="B12" t="str">
            <v>11560-2600.3</v>
          </cell>
          <cell r="C12">
            <v>1310</v>
          </cell>
          <cell r="D12" t="str">
            <v>00-1310</v>
          </cell>
          <cell r="E12" t="str">
            <v>Inventory – ProShop Accessories</v>
          </cell>
          <cell r="F12" t="str">
            <v>1310 · Inventory – ProShop Accessories</v>
          </cell>
        </row>
        <row r="13">
          <cell r="B13" t="str">
            <v>11560-2600.3</v>
          </cell>
          <cell r="C13">
            <v>1311</v>
          </cell>
          <cell r="D13" t="str">
            <v>00-1311</v>
          </cell>
          <cell r="E13" t="str">
            <v>Inventory – ProShop Balls</v>
          </cell>
          <cell r="F13" t="str">
            <v>1311 · Inventory – ProShop Balls</v>
          </cell>
        </row>
        <row r="14">
          <cell r="B14" t="str">
            <v>11560-2600.3</v>
          </cell>
          <cell r="C14">
            <v>1312</v>
          </cell>
          <cell r="D14" t="str">
            <v>00-1312</v>
          </cell>
          <cell r="E14" t="str">
            <v>Inventory - ProShop Equipment</v>
          </cell>
          <cell r="F14" t="str">
            <v>1312 · Inventory - ProShop Equipment</v>
          </cell>
        </row>
        <row r="15">
          <cell r="B15" t="str">
            <v>11560-2600.3</v>
          </cell>
          <cell r="C15">
            <v>1313</v>
          </cell>
          <cell r="D15" t="str">
            <v>00-1313</v>
          </cell>
          <cell r="E15" t="str">
            <v>Inventory - ProShop Gloves</v>
          </cell>
          <cell r="F15" t="str">
            <v>1313 · Inventory - ProShop Gloves</v>
          </cell>
        </row>
        <row r="16">
          <cell r="B16" t="str">
            <v>11560-2600.3</v>
          </cell>
          <cell r="C16">
            <v>1314</v>
          </cell>
          <cell r="D16" t="str">
            <v>00-1314</v>
          </cell>
          <cell r="E16" t="str">
            <v>Inventory - ProShop Headwear</v>
          </cell>
          <cell r="F16" t="str">
            <v>1314 · Inventory - ProShop Headwear</v>
          </cell>
        </row>
        <row r="17">
          <cell r="B17" t="str">
            <v>11560-2600.3</v>
          </cell>
          <cell r="C17">
            <v>1315</v>
          </cell>
          <cell r="D17" t="str">
            <v>00-1315</v>
          </cell>
          <cell r="E17" t="str">
            <v>Inventory - ProShop Ladies Wear</v>
          </cell>
          <cell r="F17" t="str">
            <v>1315 · Inventory - ProShop Ladies Wear</v>
          </cell>
        </row>
        <row r="18">
          <cell r="B18" t="str">
            <v>11560-2600.3</v>
          </cell>
          <cell r="C18">
            <v>1316</v>
          </cell>
          <cell r="D18" t="str">
            <v>00-1316</v>
          </cell>
          <cell r="E18" t="str">
            <v>Inventory - ProShop Mens Wear</v>
          </cell>
          <cell r="F18" t="str">
            <v>1316 · Inventory - ProShop Mens Wear</v>
          </cell>
        </row>
        <row r="19">
          <cell r="B19" t="str">
            <v>11560-2600.3</v>
          </cell>
          <cell r="C19">
            <v>1317</v>
          </cell>
          <cell r="D19" t="str">
            <v>00-1317</v>
          </cell>
          <cell r="E19" t="str">
            <v>Inventory - ProShop Shoes</v>
          </cell>
          <cell r="F19" t="str">
            <v>1317 · Inventory - ProShop Shoes</v>
          </cell>
        </row>
        <row r="20">
          <cell r="B20" t="str">
            <v>11560-2600.3</v>
          </cell>
          <cell r="C20">
            <v>1320</v>
          </cell>
          <cell r="D20" t="str">
            <v>00-1320</v>
          </cell>
          <cell r="E20" t="str">
            <v>Inventory - Tennis Merchandies</v>
          </cell>
          <cell r="F20" t="str">
            <v>1320 · Inventory - Tennis Merchandies</v>
          </cell>
        </row>
        <row r="21">
          <cell r="B21" t="str">
            <v>11550-2600.1</v>
          </cell>
          <cell r="C21">
            <v>1321</v>
          </cell>
          <cell r="D21" t="str">
            <v>00-1321</v>
          </cell>
          <cell r="E21" t="str">
            <v>Inventory - Tennis F&amp;B</v>
          </cell>
          <cell r="F21" t="str">
            <v>1321 · Inventory - Tennis F&amp;B</v>
          </cell>
        </row>
        <row r="22">
          <cell r="B22">
            <v>0</v>
          </cell>
          <cell r="C22">
            <v>1330</v>
          </cell>
          <cell r="D22" t="str">
            <v>00-1330</v>
          </cell>
          <cell r="E22" t="str">
            <v>Inventory – Spa Merchandise</v>
          </cell>
          <cell r="F22" t="str">
            <v>1330 · Inventory – Spa Merchandise</v>
          </cell>
        </row>
        <row r="23">
          <cell r="B23">
            <v>0</v>
          </cell>
          <cell r="C23">
            <v>1332</v>
          </cell>
          <cell r="D23" t="str">
            <v>00-1332</v>
          </cell>
          <cell r="E23" t="str">
            <v>Inventory – Fitness Merchandise</v>
          </cell>
          <cell r="F23" t="str">
            <v>1332 · Inventory – Fitness Merchandise</v>
          </cell>
        </row>
        <row r="24">
          <cell r="B24" t="str">
            <v>11550-2940.3</v>
          </cell>
          <cell r="C24">
            <v>1445</v>
          </cell>
          <cell r="D24" t="str">
            <v>00-1445</v>
          </cell>
          <cell r="E24" t="str">
            <v>Prepaid Entertainment</v>
          </cell>
          <cell r="F24" t="str">
            <v>1445 · Prepaid Entertainment</v>
          </cell>
        </row>
        <row r="25">
          <cell r="B25" t="str">
            <v>11560-3468</v>
          </cell>
          <cell r="C25">
            <v>1480</v>
          </cell>
          <cell r="D25" t="str">
            <v>00-1480</v>
          </cell>
          <cell r="E25" t="str">
            <v>Ppd Expense - Golf Maint Early Orders</v>
          </cell>
          <cell r="F25" t="str">
            <v>1480 · Ppd Expense - Golf Maint Early Orders</v>
          </cell>
        </row>
        <row r="26">
          <cell r="B26">
            <v>0</v>
          </cell>
          <cell r="C26">
            <v>0</v>
          </cell>
          <cell r="D26">
            <v>0</v>
          </cell>
          <cell r="F26" t="str">
            <v xml:space="preserve"> · </v>
          </cell>
        </row>
        <row r="27">
          <cell r="B27">
            <v>4000</v>
          </cell>
          <cell r="C27">
            <v>4000</v>
          </cell>
          <cell r="D27" t="str">
            <v>70-4000</v>
          </cell>
          <cell r="E27" t="str">
            <v>Maintenance Fees - Assn</v>
          </cell>
          <cell r="F27" t="str">
            <v>4000 · Maintenance/Membership Fees</v>
          </cell>
        </row>
        <row r="28">
          <cell r="B28">
            <v>4050</v>
          </cell>
          <cell r="C28">
            <v>4050</v>
          </cell>
          <cell r="D28" t="str">
            <v>70-4050</v>
          </cell>
          <cell r="E28" t="str">
            <v>Interest Income</v>
          </cell>
          <cell r="F28" t="str">
            <v>4050 · Interest Income</v>
          </cell>
        </row>
        <row r="29">
          <cell r="B29">
            <v>4030</v>
          </cell>
          <cell r="C29">
            <v>4060</v>
          </cell>
          <cell r="D29" t="str">
            <v>70-4060</v>
          </cell>
          <cell r="E29" t="str">
            <v>Other Income</v>
          </cell>
          <cell r="F29" t="str">
            <v>4060 · Other Income</v>
          </cell>
        </row>
        <row r="30">
          <cell r="B30">
            <v>4090</v>
          </cell>
          <cell r="C30">
            <v>4065</v>
          </cell>
          <cell r="D30" t="str">
            <v>70-4065</v>
          </cell>
          <cell r="E30" t="str">
            <v>Developer Contribution</v>
          </cell>
          <cell r="F30" t="str">
            <v>4065 · Developer Contribution</v>
          </cell>
        </row>
        <row r="31">
          <cell r="B31">
            <v>4100</v>
          </cell>
          <cell r="C31" t="str">
            <v>4750</v>
          </cell>
          <cell r="D31" t="str">
            <v>70-4750</v>
          </cell>
          <cell r="E31" t="str">
            <v>Gate Income</v>
          </cell>
          <cell r="F31" t="str">
            <v>4750 · Gate Income</v>
          </cell>
        </row>
        <row r="32">
          <cell r="B32">
            <v>4010</v>
          </cell>
          <cell r="C32">
            <v>4680</v>
          </cell>
          <cell r="D32" t="str">
            <v>70-4680</v>
          </cell>
          <cell r="E32" t="str">
            <v>Late Fee Income</v>
          </cell>
          <cell r="F32" t="str">
            <v>4680 · Late Fee Income</v>
          </cell>
        </row>
        <row r="33">
          <cell r="B33">
            <v>4004</v>
          </cell>
          <cell r="C33">
            <v>4911</v>
          </cell>
          <cell r="D33" t="str">
            <v>70-4911</v>
          </cell>
          <cell r="E33" t="str">
            <v>40-45 Ft Landscape Maintenance</v>
          </cell>
          <cell r="F33" t="str">
            <v>4911 · 40-45 Ft Land Maint</v>
          </cell>
        </row>
        <row r="34">
          <cell r="B34">
            <v>4003</v>
          </cell>
          <cell r="C34">
            <v>4912</v>
          </cell>
          <cell r="D34" t="str">
            <v>70-4912</v>
          </cell>
          <cell r="E34" t="str">
            <v>50-55 Ft Landscape Maintenace</v>
          </cell>
          <cell r="F34" t="str">
            <v>4912 · 50-55 Ft Land Maint</v>
          </cell>
        </row>
        <row r="35">
          <cell r="B35">
            <v>4002</v>
          </cell>
          <cell r="C35">
            <v>4915</v>
          </cell>
          <cell r="D35" t="str">
            <v>70-4915</v>
          </cell>
          <cell r="E35" t="str">
            <v>80-85 Ft Landscape Maintenace</v>
          </cell>
          <cell r="F35" t="str">
            <v>4915 · 80-85 Ft Land Maint</v>
          </cell>
        </row>
        <row r="36">
          <cell r="B36">
            <v>7040</v>
          </cell>
          <cell r="C36">
            <v>6600</v>
          </cell>
          <cell r="D36" t="str">
            <v>70-6600</v>
          </cell>
          <cell r="E36" t="str">
            <v>Leased employees - Salaries</v>
          </cell>
          <cell r="F36" t="str">
            <v>6600 · Lease emps -Salaries</v>
          </cell>
        </row>
        <row r="37">
          <cell r="B37">
            <v>7060</v>
          </cell>
          <cell r="C37">
            <v>6606</v>
          </cell>
          <cell r="D37" t="str">
            <v>70-6606</v>
          </cell>
          <cell r="E37" t="str">
            <v>Leased Emp Benes, Taxes &amp; Fees</v>
          </cell>
          <cell r="F37" t="str">
            <v>6606 · Leased Emp Benes, Taxes &amp; Fees</v>
          </cell>
        </row>
        <row r="38">
          <cell r="B38">
            <v>7440</v>
          </cell>
          <cell r="C38">
            <v>7015</v>
          </cell>
          <cell r="D38" t="str">
            <v>70-7015</v>
          </cell>
          <cell r="E38" t="str">
            <v>General (operating) supplies</v>
          </cell>
          <cell r="F38" t="str">
            <v>7015 · General (operating) supplies</v>
          </cell>
        </row>
        <row r="39">
          <cell r="B39" t="str">
            <v>7170</v>
          </cell>
          <cell r="C39">
            <v>7115</v>
          </cell>
          <cell r="D39" t="str">
            <v>70-7115</v>
          </cell>
          <cell r="E39" t="str">
            <v>Decorations &amp; Flowers</v>
          </cell>
          <cell r="F39" t="str">
            <v>7115 · Decorations &amp; Flowers</v>
          </cell>
        </row>
        <row r="40">
          <cell r="B40">
            <v>7135</v>
          </cell>
          <cell r="C40">
            <v>7350</v>
          </cell>
          <cell r="D40" t="str">
            <v>70-7350</v>
          </cell>
          <cell r="E40" t="str">
            <v>Repairs/ Maintenance</v>
          </cell>
          <cell r="F40" t="str">
            <v>7350 · Repairs/ Maintenance</v>
          </cell>
        </row>
        <row r="41">
          <cell r="B41">
            <v>7165</v>
          </cell>
          <cell r="C41">
            <v>7351</v>
          </cell>
          <cell r="D41" t="str">
            <v>70-7351</v>
          </cell>
          <cell r="E41" t="str">
            <v>Gate Repairs</v>
          </cell>
          <cell r="F41" t="str">
            <v>7351 · Gate Repairs</v>
          </cell>
        </row>
        <row r="42">
          <cell r="B42" t="str">
            <v>7490</v>
          </cell>
          <cell r="C42" t="str">
            <v>7500</v>
          </cell>
          <cell r="D42" t="str">
            <v>70-7500</v>
          </cell>
          <cell r="E42" t="str">
            <v>Bank Fees</v>
          </cell>
          <cell r="F42" t="str">
            <v>7500 · Bank Charges</v>
          </cell>
        </row>
        <row r="43">
          <cell r="B43">
            <v>7199</v>
          </cell>
          <cell r="C43">
            <v>7506</v>
          </cell>
          <cell r="D43" t="str">
            <v>70-7506</v>
          </cell>
          <cell r="E43" t="str">
            <v>Coupon Book Expense</v>
          </cell>
          <cell r="F43" t="str">
            <v>7506 · Coupon Book Expense</v>
          </cell>
        </row>
        <row r="44">
          <cell r="B44">
            <v>7015</v>
          </cell>
          <cell r="C44">
            <v>7540</v>
          </cell>
          <cell r="D44" t="str">
            <v>70-7540</v>
          </cell>
          <cell r="E44" t="str">
            <v>Office Supplies</v>
          </cell>
          <cell r="F44" t="str">
            <v>7540 · Office Supplies</v>
          </cell>
        </row>
        <row r="45">
          <cell r="B45">
            <v>0</v>
          </cell>
          <cell r="C45" t="str">
            <v>7025</v>
          </cell>
          <cell r="D45">
            <v>0</v>
          </cell>
          <cell r="F45" t="str">
            <v>7025 · Supplies- Paper Goods</v>
          </cell>
        </row>
        <row r="46">
          <cell r="B46">
            <v>7017</v>
          </cell>
          <cell r="C46">
            <v>7550</v>
          </cell>
          <cell r="D46" t="str">
            <v>70-7550</v>
          </cell>
          <cell r="E46" t="str">
            <v>Postage</v>
          </cell>
          <cell r="F46" t="str">
            <v>7550 · Postage</v>
          </cell>
        </row>
        <row r="47">
          <cell r="B47">
            <v>7320</v>
          </cell>
          <cell r="C47">
            <v>7570</v>
          </cell>
          <cell r="D47" t="str">
            <v>70-7570</v>
          </cell>
          <cell r="E47" t="str">
            <v>Telephone</v>
          </cell>
          <cell r="F47" t="str">
            <v>7570 · Telephone</v>
          </cell>
        </row>
        <row r="48">
          <cell r="B48">
            <v>7145</v>
          </cell>
          <cell r="C48">
            <v>7575</v>
          </cell>
          <cell r="D48" t="str">
            <v>70-7575</v>
          </cell>
          <cell r="E48" t="str">
            <v>Cable</v>
          </cell>
          <cell r="F48" t="str">
            <v>7575 · Cable</v>
          </cell>
        </row>
        <row r="49">
          <cell r="B49">
            <v>7435</v>
          </cell>
          <cell r="C49">
            <v>7576</v>
          </cell>
          <cell r="D49" t="str">
            <v>70-7576</v>
          </cell>
          <cell r="E49" t="str">
            <v>Music / Cable</v>
          </cell>
          <cell r="F49" t="str">
            <v>7576 · Music / Cable</v>
          </cell>
        </row>
        <row r="50">
          <cell r="B50">
            <v>7010</v>
          </cell>
          <cell r="C50">
            <v>7630</v>
          </cell>
          <cell r="D50" t="str">
            <v>70-7630</v>
          </cell>
          <cell r="E50" t="str">
            <v>License / Permits</v>
          </cell>
          <cell r="F50" t="str">
            <v>7630 · License / Permits</v>
          </cell>
        </row>
        <row r="51">
          <cell r="B51">
            <v>7410</v>
          </cell>
          <cell r="C51">
            <v>7646</v>
          </cell>
          <cell r="D51" t="str">
            <v>70-7646</v>
          </cell>
          <cell r="E51" t="str">
            <v>Employee Travel Incl Meals</v>
          </cell>
          <cell r="F51" t="str">
            <v>7646 · Employee Travel Incl Meals</v>
          </cell>
        </row>
        <row r="52">
          <cell r="B52">
            <v>7415.2</v>
          </cell>
          <cell r="C52">
            <v>7646</v>
          </cell>
          <cell r="D52" t="str">
            <v>70-7646</v>
          </cell>
          <cell r="E52" t="str">
            <v>Employee Travel Incl Meals</v>
          </cell>
          <cell r="F52" t="str">
            <v>7646 · Employee Travel Incl Meals</v>
          </cell>
        </row>
        <row r="53">
          <cell r="B53">
            <v>7427</v>
          </cell>
          <cell r="C53">
            <v>7655</v>
          </cell>
          <cell r="D53" t="str">
            <v>70-7655</v>
          </cell>
          <cell r="E53" t="str">
            <v>Personnel Supplies</v>
          </cell>
          <cell r="F53" t="str">
            <v>7655 · Personnel Supplies</v>
          </cell>
        </row>
        <row r="54">
          <cell r="B54">
            <v>7025</v>
          </cell>
          <cell r="C54">
            <v>7660</v>
          </cell>
          <cell r="D54" t="str">
            <v>70-7660</v>
          </cell>
          <cell r="E54" t="str">
            <v>Legal Fees</v>
          </cell>
          <cell r="F54" t="str">
            <v>7660 · Legal Fees</v>
          </cell>
        </row>
        <row r="55">
          <cell r="B55">
            <v>7005</v>
          </cell>
          <cell r="C55">
            <v>7670</v>
          </cell>
          <cell r="D55" t="str">
            <v>70-7670</v>
          </cell>
          <cell r="E55" t="str">
            <v>Professional fees – audit &amp; accounting</v>
          </cell>
          <cell r="F55" t="str">
            <v>7670 · Professional fees – audit &amp; acc</v>
          </cell>
        </row>
        <row r="56">
          <cell r="B56">
            <v>7100</v>
          </cell>
          <cell r="C56">
            <v>7830</v>
          </cell>
          <cell r="D56" t="str">
            <v>70-7830</v>
          </cell>
          <cell r="E56" t="str">
            <v>Irrigation repairs &amp; maintenance</v>
          </cell>
          <cell r="F56" t="str">
            <v>7830 · Irrigation Repairs &amp; Maintenanc</v>
          </cell>
        </row>
        <row r="57">
          <cell r="B57" t="str">
            <v>7132</v>
          </cell>
          <cell r="C57">
            <v>7870</v>
          </cell>
          <cell r="D57" t="str">
            <v>70-7870</v>
          </cell>
          <cell r="E57" t="str">
            <v>Landscape Maint. Contract</v>
          </cell>
          <cell r="F57" t="str">
            <v>7870 · Landscape Maint</v>
          </cell>
        </row>
        <row r="58">
          <cell r="B58">
            <v>7125</v>
          </cell>
          <cell r="C58">
            <v>7871</v>
          </cell>
          <cell r="D58" t="str">
            <v>70-7871</v>
          </cell>
          <cell r="E58" t="str">
            <v>Mulch</v>
          </cell>
          <cell r="F58" t="str">
            <v>7871 · Mulch</v>
          </cell>
        </row>
        <row r="59">
          <cell r="B59">
            <v>7130</v>
          </cell>
          <cell r="C59">
            <v>7875</v>
          </cell>
          <cell r="D59" t="str">
            <v>70-7875</v>
          </cell>
          <cell r="E59" t="str">
            <v>Tree Trimming</v>
          </cell>
          <cell r="F59" t="str">
            <v>7875 · Tree Trimming</v>
          </cell>
        </row>
        <row r="60">
          <cell r="B60">
            <v>7120</v>
          </cell>
          <cell r="C60">
            <v>7891</v>
          </cell>
          <cell r="D60" t="str">
            <v>70-7891</v>
          </cell>
          <cell r="E60" t="str">
            <v>Tree &amp; Shrub Replacement</v>
          </cell>
          <cell r="F60" t="str">
            <v>7891 · Tree &amp; Shrub Replacement</v>
          </cell>
        </row>
        <row r="61">
          <cell r="B61">
            <v>7177</v>
          </cell>
          <cell r="C61">
            <v>7910</v>
          </cell>
          <cell r="D61" t="str">
            <v>70-7910</v>
          </cell>
          <cell r="E61" t="str">
            <v>Lake Maintenance</v>
          </cell>
          <cell r="F61" t="str">
            <v>7910 · Lake Maintenance</v>
          </cell>
        </row>
        <row r="62">
          <cell r="B62" t="str">
            <v>7190</v>
          </cell>
          <cell r="C62" t="str">
            <v>8051</v>
          </cell>
          <cell r="D62" t="str">
            <v>70-8051</v>
          </cell>
          <cell r="E62" t="str">
            <v>Repairs &amp; Maint (Fountain)</v>
          </cell>
          <cell r="F62" t="str">
            <v>8051 · Fountain Maintenance</v>
          </cell>
        </row>
        <row r="63">
          <cell r="B63">
            <v>7180</v>
          </cell>
          <cell r="C63">
            <v>7990</v>
          </cell>
          <cell r="D63" t="str">
            <v>70-7990</v>
          </cell>
          <cell r="E63" t="str">
            <v>Contingency</v>
          </cell>
          <cell r="F63" t="str">
            <v>7990 · Contingency</v>
          </cell>
        </row>
        <row r="64">
          <cell r="B64">
            <v>7250</v>
          </cell>
          <cell r="C64">
            <v>8000</v>
          </cell>
          <cell r="D64" t="str">
            <v>70-8000</v>
          </cell>
          <cell r="E64" t="str">
            <v>Building maintenance</v>
          </cell>
          <cell r="F64" t="str">
            <v>8000 · Building maintenance</v>
          </cell>
        </row>
        <row r="65">
          <cell r="B65">
            <v>7140</v>
          </cell>
          <cell r="C65">
            <v>8075</v>
          </cell>
          <cell r="D65" t="str">
            <v>70-8075</v>
          </cell>
          <cell r="E65" t="str">
            <v>Electricity</v>
          </cell>
          <cell r="F65" t="str">
            <v>8075 · Electricity</v>
          </cell>
        </row>
        <row r="66">
          <cell r="B66">
            <v>7155</v>
          </cell>
          <cell r="C66">
            <v>8076</v>
          </cell>
          <cell r="D66" t="str">
            <v>70-8076</v>
          </cell>
          <cell r="E66" t="str">
            <v>Gate Utilities</v>
          </cell>
          <cell r="F66" t="str">
            <v>8076 · Gate Utilities</v>
          </cell>
        </row>
        <row r="67">
          <cell r="B67" t="str">
            <v>7160</v>
          </cell>
          <cell r="C67">
            <v>8201</v>
          </cell>
          <cell r="D67" t="str">
            <v>70-8201</v>
          </cell>
          <cell r="E67" t="str">
            <v>Wall Maintenance</v>
          </cell>
          <cell r="F67" t="str">
            <v>8201 · Wall Maintenance</v>
          </cell>
        </row>
        <row r="68">
          <cell r="B68">
            <v>7465</v>
          </cell>
          <cell r="C68">
            <v>8350</v>
          </cell>
          <cell r="D68" t="str">
            <v>70-8350</v>
          </cell>
          <cell r="E68" t="str">
            <v>Trash Removal</v>
          </cell>
          <cell r="F68" t="str">
            <v>8350 · Trash Removal</v>
          </cell>
        </row>
        <row r="69">
          <cell r="B69">
            <v>7162</v>
          </cell>
          <cell r="C69">
            <v>8375</v>
          </cell>
          <cell r="D69" t="str">
            <v>70-8375</v>
          </cell>
          <cell r="E69" t="str">
            <v>Alarm</v>
          </cell>
          <cell r="F69" t="str">
            <v>8375 · Security</v>
          </cell>
        </row>
        <row r="70">
          <cell r="B70">
            <v>0</v>
          </cell>
          <cell r="C70" t="str">
            <v>8376</v>
          </cell>
          <cell r="D70" t="str">
            <v>70-8376</v>
          </cell>
          <cell r="E70" t="str">
            <v>Gate Monitoring</v>
          </cell>
          <cell r="F70" t="str">
            <v>8376 · Gate Monitoring</v>
          </cell>
        </row>
        <row r="71">
          <cell r="B71" t="str">
            <v>7530</v>
          </cell>
          <cell r="C71">
            <v>8425</v>
          </cell>
          <cell r="D71" t="str">
            <v>70-8425</v>
          </cell>
          <cell r="E71" t="str">
            <v>Water</v>
          </cell>
          <cell r="F71" t="str">
            <v>8425 · Water</v>
          </cell>
        </row>
        <row r="72">
          <cell r="B72">
            <v>7102</v>
          </cell>
          <cell r="C72">
            <v>8426</v>
          </cell>
          <cell r="D72" t="str">
            <v>70-8426</v>
          </cell>
          <cell r="E72" t="str">
            <v>Backflow Valve Inspect</v>
          </cell>
          <cell r="F72" t="str">
            <v>8426 · Backflow Valve Inspect</v>
          </cell>
        </row>
        <row r="73">
          <cell r="B73">
            <v>7035</v>
          </cell>
          <cell r="C73">
            <v>8500</v>
          </cell>
          <cell r="D73" t="str">
            <v>70-8500</v>
          </cell>
          <cell r="E73" t="str">
            <v>Management Fee</v>
          </cell>
          <cell r="F73" t="str">
            <v>8500 · Management Fee</v>
          </cell>
        </row>
        <row r="74">
          <cell r="B74">
            <v>7000</v>
          </cell>
          <cell r="C74">
            <v>8670</v>
          </cell>
          <cell r="D74" t="str">
            <v>70-8670</v>
          </cell>
          <cell r="E74" t="str">
            <v>Insurance</v>
          </cell>
          <cell r="F74" t="str">
            <v>8670 · Insurance</v>
          </cell>
        </row>
        <row r="75">
          <cell r="B75">
            <v>7210</v>
          </cell>
          <cell r="C75">
            <v>9111</v>
          </cell>
          <cell r="D75" t="str">
            <v>70-9111</v>
          </cell>
          <cell r="E75" t="str">
            <v>40-45 Ft Landscape Maintenance</v>
          </cell>
          <cell r="F75" t="str">
            <v>9111 · 40-45 Ft Lands Maint</v>
          </cell>
        </row>
        <row r="76">
          <cell r="B76">
            <v>7205</v>
          </cell>
          <cell r="C76">
            <v>9112</v>
          </cell>
          <cell r="D76" t="str">
            <v>70-9112</v>
          </cell>
          <cell r="E76" t="str">
            <v>50-55 Ft Landscape Maintenace</v>
          </cell>
          <cell r="F76" t="str">
            <v>9112 · 50-55 Ft Lands Maint</v>
          </cell>
        </row>
        <row r="77">
          <cell r="B77">
            <v>7200</v>
          </cell>
          <cell r="C77">
            <v>9115</v>
          </cell>
          <cell r="D77" t="str">
            <v>70-9115</v>
          </cell>
          <cell r="E77" t="str">
            <v>80-85 Ft Landscape Maintenace</v>
          </cell>
          <cell r="F77" t="str">
            <v>9115 · 80-85 Ft Lands Maint</v>
          </cell>
        </row>
        <row r="78">
          <cell r="B78" t="str">
            <v>7505</v>
          </cell>
          <cell r="C78">
            <v>7610</v>
          </cell>
          <cell r="D78" t="str">
            <v>70-7610</v>
          </cell>
          <cell r="E78" t="str">
            <v>Dues &amp; Subsriptions</v>
          </cell>
          <cell r="F78" t="str">
            <v>7610 · Dues &amp; Subscriptions</v>
          </cell>
        </row>
        <row r="79">
          <cell r="B79" t="str">
            <v>7585</v>
          </cell>
          <cell r="C79">
            <v>7585</v>
          </cell>
          <cell r="D79" t="str">
            <v>70-7585</v>
          </cell>
          <cell r="E79" t="str">
            <v>Special Projects</v>
          </cell>
          <cell r="F79" t="str">
            <v>7585 · Special Projects</v>
          </cell>
        </row>
        <row r="81">
          <cell r="B81">
            <v>0</v>
          </cell>
          <cell r="C81">
            <v>0</v>
          </cell>
          <cell r="E81">
            <v>0</v>
          </cell>
          <cell r="F81">
            <v>0</v>
          </cell>
        </row>
        <row r="82">
          <cell r="B82" t="str">
            <v>11551-5625.3</v>
          </cell>
          <cell r="C82">
            <v>4040</v>
          </cell>
          <cell r="D82" t="str">
            <v>70-4040</v>
          </cell>
          <cell r="E82" t="str">
            <v>Member Finance Charges</v>
          </cell>
          <cell r="F82" t="str">
            <v>4040 · Member Finance Charges</v>
          </cell>
        </row>
        <row r="83">
          <cell r="B83" t="str">
            <v>11551-4060</v>
          </cell>
          <cell r="C83">
            <v>4060</v>
          </cell>
          <cell r="D83" t="str">
            <v>70-4060</v>
          </cell>
          <cell r="E83" t="str">
            <v>Other Income</v>
          </cell>
          <cell r="F83" t="str">
            <v>4060 · Other Income</v>
          </cell>
        </row>
        <row r="84">
          <cell r="B84" t="str">
            <v>11551-5625.8</v>
          </cell>
          <cell r="C84">
            <v>4066</v>
          </cell>
          <cell r="D84" t="str">
            <v>70-4066</v>
          </cell>
          <cell r="E84" t="str">
            <v>Transfer Fees - Rental</v>
          </cell>
          <cell r="F84" t="str">
            <v>4066 · Transfer Fees - Rental</v>
          </cell>
        </row>
        <row r="85">
          <cell r="B85" t="str">
            <v>11551-7110</v>
          </cell>
          <cell r="C85">
            <v>6600</v>
          </cell>
          <cell r="D85" t="str">
            <v>70-6600</v>
          </cell>
          <cell r="E85" t="str">
            <v>Leased employees - Salaries</v>
          </cell>
          <cell r="F85" t="str">
            <v>6600 · Lease emps -Salaries</v>
          </cell>
        </row>
        <row r="86">
          <cell r="B86" t="str">
            <v>11551-7118</v>
          </cell>
          <cell r="C86" t="str">
            <v>6600</v>
          </cell>
          <cell r="D86" t="str">
            <v>70-6600</v>
          </cell>
          <cell r="E86" t="str">
            <v>Leased employees - Salaries</v>
          </cell>
          <cell r="F86" t="str">
            <v>6600 · Lease emps -Salaries</v>
          </cell>
        </row>
        <row r="87">
          <cell r="B87" t="str">
            <v>11551-7130</v>
          </cell>
          <cell r="C87">
            <v>6606</v>
          </cell>
          <cell r="D87" t="str">
            <v>70-6606</v>
          </cell>
          <cell r="E87" t="str">
            <v>Leased Emp Benes, Taxes &amp; Fees</v>
          </cell>
          <cell r="F87" t="str">
            <v>6606 · Leased Emp Benes, Taxes &amp; Fees</v>
          </cell>
        </row>
        <row r="88">
          <cell r="B88" t="str">
            <v>11551-7440</v>
          </cell>
          <cell r="C88">
            <v>7015</v>
          </cell>
          <cell r="D88" t="str">
            <v>70-7015</v>
          </cell>
          <cell r="E88" t="str">
            <v>General (operating) supplies</v>
          </cell>
          <cell r="F88" t="str">
            <v>7015 · General (operating) supplies</v>
          </cell>
        </row>
        <row r="89">
          <cell r="B89" t="str">
            <v>11551-7443</v>
          </cell>
          <cell r="C89">
            <v>7115</v>
          </cell>
          <cell r="D89" t="str">
            <v>70-7115</v>
          </cell>
          <cell r="E89" t="str">
            <v>Decorations &amp; Flowers</v>
          </cell>
          <cell r="F89" t="str">
            <v>7115 · Decorations &amp; Flowers</v>
          </cell>
        </row>
        <row r="90">
          <cell r="B90" t="str">
            <v>11551-7213</v>
          </cell>
          <cell r="C90">
            <v>7315</v>
          </cell>
          <cell r="D90" t="str">
            <v>70-7315</v>
          </cell>
          <cell r="E90" t="str">
            <v>Maintenance Contracts</v>
          </cell>
          <cell r="F90" t="str">
            <v>7315 · Maintenance Contracts</v>
          </cell>
        </row>
        <row r="91">
          <cell r="B91" t="str">
            <v>11551-7450</v>
          </cell>
          <cell r="C91">
            <v>7320</v>
          </cell>
          <cell r="D91" t="str">
            <v>70-7320</v>
          </cell>
          <cell r="E91" t="str">
            <v>Equipment rental</v>
          </cell>
          <cell r="F91" t="str">
            <v>7320 · Equipment rental</v>
          </cell>
        </row>
        <row r="92">
          <cell r="B92" t="str">
            <v>11551-7210</v>
          </cell>
          <cell r="C92">
            <v>7350</v>
          </cell>
          <cell r="D92" t="str">
            <v>70-7350</v>
          </cell>
          <cell r="E92" t="str">
            <v>Repairs/ Maintenance</v>
          </cell>
          <cell r="F92" t="str">
            <v>7350 · Repairs/ Maintenance</v>
          </cell>
        </row>
        <row r="93">
          <cell r="B93" t="str">
            <v>11551-7437</v>
          </cell>
          <cell r="C93">
            <v>7352</v>
          </cell>
          <cell r="D93" t="str">
            <v>70-7352</v>
          </cell>
          <cell r="E93" t="str">
            <v>Equipment Replacement</v>
          </cell>
          <cell r="F93" t="str">
            <v>7352 · Equipment Replacement</v>
          </cell>
        </row>
        <row r="94">
          <cell r="B94" t="str">
            <v>11551-7710</v>
          </cell>
          <cell r="C94">
            <v>7500</v>
          </cell>
          <cell r="D94" t="str">
            <v>70-7500</v>
          </cell>
          <cell r="E94" t="str">
            <v>Bank Charges</v>
          </cell>
          <cell r="F94" t="str">
            <v>7500 · Bank Charges</v>
          </cell>
        </row>
        <row r="95">
          <cell r="B95" t="str">
            <v>11551-7652</v>
          </cell>
          <cell r="C95">
            <v>7505</v>
          </cell>
          <cell r="D95" t="str">
            <v>70-7505</v>
          </cell>
          <cell r="E95" t="str">
            <v>Credit Card Processing Fees</v>
          </cell>
          <cell r="F95" t="str">
            <v>7505 · Credit Card Processing Fees</v>
          </cell>
        </row>
        <row r="96">
          <cell r="B96" t="str">
            <v>11551-7883</v>
          </cell>
          <cell r="C96">
            <v>7510</v>
          </cell>
          <cell r="D96" t="str">
            <v>70-7510</v>
          </cell>
          <cell r="E96" t="str">
            <v>Club Publications - News Letter</v>
          </cell>
          <cell r="F96" t="str">
            <v>7510 · Club Publications - News Letter</v>
          </cell>
        </row>
        <row r="97">
          <cell r="B97" t="str">
            <v>11551-7426</v>
          </cell>
          <cell r="C97">
            <v>7528</v>
          </cell>
          <cell r="D97" t="str">
            <v>70-7528</v>
          </cell>
          <cell r="E97" t="str">
            <v>Uniforms</v>
          </cell>
          <cell r="F97" t="str">
            <v>7528 · Uniforms</v>
          </cell>
        </row>
        <row r="98">
          <cell r="B98" t="str">
            <v>11551-7430</v>
          </cell>
          <cell r="C98" t="str">
            <v>7066</v>
          </cell>
          <cell r="D98" t="str">
            <v>70-7066</v>
          </cell>
          <cell r="E98" t="str">
            <v>Laundry &amp; Linen</v>
          </cell>
          <cell r="F98" t="str">
            <v>7066 · Laundry &amp; Linen</v>
          </cell>
        </row>
        <row r="99">
          <cell r="B99" t="str">
            <v>11551-7350</v>
          </cell>
          <cell r="C99">
            <v>7540</v>
          </cell>
          <cell r="D99" t="str">
            <v>70-7540</v>
          </cell>
          <cell r="E99" t="str">
            <v>Office Supplies</v>
          </cell>
          <cell r="F99" t="str">
            <v>7540 · Office Supplies</v>
          </cell>
        </row>
        <row r="100">
          <cell r="B100" t="str">
            <v>11551-7310</v>
          </cell>
          <cell r="C100">
            <v>7550</v>
          </cell>
          <cell r="D100" t="str">
            <v>70-7550</v>
          </cell>
          <cell r="E100" t="str">
            <v>Postage</v>
          </cell>
          <cell r="F100" t="str">
            <v>7550 · Postage</v>
          </cell>
        </row>
        <row r="101">
          <cell r="B101" t="str">
            <v>11551-7320</v>
          </cell>
          <cell r="C101">
            <v>7570</v>
          </cell>
          <cell r="D101" t="str">
            <v>70-7570</v>
          </cell>
          <cell r="E101" t="str">
            <v>Telephone</v>
          </cell>
          <cell r="F101" t="str">
            <v>7570 · Telephone</v>
          </cell>
        </row>
        <row r="102">
          <cell r="B102" t="str">
            <v>11551-7576</v>
          </cell>
          <cell r="C102">
            <v>7576</v>
          </cell>
          <cell r="D102" t="str">
            <v>10-7576</v>
          </cell>
          <cell r="E102" t="str">
            <v>Music / Cable</v>
          </cell>
          <cell r="F102" t="str">
            <v>7576 · Music / Cable</v>
          </cell>
        </row>
        <row r="103">
          <cell r="B103" t="str">
            <v>11551-7435</v>
          </cell>
          <cell r="C103" t="str">
            <v>7215</v>
          </cell>
          <cell r="D103" t="str">
            <v>70-7215</v>
          </cell>
          <cell r="E103" t="str">
            <v>Entertainment</v>
          </cell>
          <cell r="F103" t="str">
            <v>7215 · Entertainment</v>
          </cell>
        </row>
        <row r="104">
          <cell r="B104" t="str">
            <v>11551-7620</v>
          </cell>
          <cell r="C104">
            <v>7590</v>
          </cell>
          <cell r="D104" t="str">
            <v>70-7590</v>
          </cell>
          <cell r="E104" t="str">
            <v>Community Relations/Promos</v>
          </cell>
          <cell r="F104" t="str">
            <v>7590 · Community Relations/Promos</v>
          </cell>
        </row>
        <row r="105">
          <cell r="B105" t="str">
            <v>11551-7470</v>
          </cell>
          <cell r="C105">
            <v>7630</v>
          </cell>
          <cell r="D105" t="str">
            <v>70-7630</v>
          </cell>
          <cell r="E105" t="str">
            <v>License / Permits</v>
          </cell>
          <cell r="F105" t="str">
            <v>7630 · License / Permits</v>
          </cell>
        </row>
        <row r="106">
          <cell r="B106">
            <v>0</v>
          </cell>
          <cell r="C106">
            <v>7646</v>
          </cell>
          <cell r="D106" t="str">
            <v>70-7646</v>
          </cell>
          <cell r="E106" t="str">
            <v>Employee Travel Incl Meals</v>
          </cell>
          <cell r="F106" t="str">
            <v>7646 · Employee Travel Incl Meals</v>
          </cell>
        </row>
        <row r="107">
          <cell r="B107" t="str">
            <v>11551-7415.2</v>
          </cell>
          <cell r="C107" t="str">
            <v>7646</v>
          </cell>
          <cell r="D107" t="str">
            <v>70-7646</v>
          </cell>
          <cell r="E107" t="str">
            <v>Employee Travel Incl Meals</v>
          </cell>
          <cell r="F107" t="str">
            <v>7646 · Employee Travel Incl Meals</v>
          </cell>
        </row>
        <row r="108">
          <cell r="B108" t="str">
            <v>11551-7427</v>
          </cell>
          <cell r="C108">
            <v>7655</v>
          </cell>
          <cell r="D108" t="str">
            <v>70-7655</v>
          </cell>
          <cell r="E108" t="str">
            <v>Personnel Supplies</v>
          </cell>
          <cell r="F108" t="str">
            <v>7655 · Personnel Supplies</v>
          </cell>
        </row>
        <row r="109">
          <cell r="B109" t="str">
            <v>11551-7510</v>
          </cell>
          <cell r="C109">
            <v>7670</v>
          </cell>
          <cell r="D109" t="str">
            <v>70-7670</v>
          </cell>
          <cell r="E109" t="str">
            <v>Professional fees – audit &amp; accounting</v>
          </cell>
          <cell r="F109" t="str">
            <v>7670 · Professional fees – audit &amp; accounting</v>
          </cell>
        </row>
        <row r="110">
          <cell r="B110" t="str">
            <v>11551-7250</v>
          </cell>
          <cell r="C110">
            <v>8000</v>
          </cell>
          <cell r="D110" t="str">
            <v>70-8000</v>
          </cell>
          <cell r="E110" t="str">
            <v>Building maintenance</v>
          </cell>
          <cell r="F110" t="str">
            <v>8000 · Building maintenance</v>
          </cell>
        </row>
        <row r="111">
          <cell r="B111" t="str">
            <v>11551-7425</v>
          </cell>
          <cell r="C111">
            <v>8075</v>
          </cell>
          <cell r="D111" t="str">
            <v>70-8075</v>
          </cell>
          <cell r="E111" t="str">
            <v>Electricity</v>
          </cell>
          <cell r="F111" t="str">
            <v>8075 · Electricity</v>
          </cell>
        </row>
        <row r="112">
          <cell r="B112" t="str">
            <v>11551-7465</v>
          </cell>
          <cell r="C112">
            <v>8350</v>
          </cell>
          <cell r="D112" t="str">
            <v>70-8350</v>
          </cell>
          <cell r="E112" t="str">
            <v>Trash Removal</v>
          </cell>
          <cell r="F112" t="str">
            <v>8350 · Trash Removal</v>
          </cell>
        </row>
        <row r="113">
          <cell r="B113" t="str">
            <v>11551-7460</v>
          </cell>
          <cell r="C113">
            <v>8425</v>
          </cell>
          <cell r="D113" t="str">
            <v>70-8425</v>
          </cell>
          <cell r="E113" t="str">
            <v>Water</v>
          </cell>
          <cell r="F113" t="str">
            <v>8425 · Water</v>
          </cell>
        </row>
        <row r="114">
          <cell r="B114" t="str">
            <v>11551-7560</v>
          </cell>
          <cell r="C114" t="str">
            <v>8501</v>
          </cell>
          <cell r="D114" t="str">
            <v>70-8501</v>
          </cell>
          <cell r="E114" t="str">
            <v>Amenity Management Fee</v>
          </cell>
          <cell r="F114" t="str">
            <v>8501 · Amenity Management Fee</v>
          </cell>
        </row>
        <row r="115">
          <cell r="B115" t="str">
            <v>11551-8000</v>
          </cell>
          <cell r="C115" t="str">
            <v>8850</v>
          </cell>
          <cell r="D115" t="str">
            <v>70-8850</v>
          </cell>
          <cell r="E115" t="str">
            <v>Depreciation - Other</v>
          </cell>
          <cell r="F115" t="str">
            <v>8850 · Depreciation - Other</v>
          </cell>
        </row>
        <row r="116">
          <cell r="B116" t="str">
            <v>11551-8840</v>
          </cell>
          <cell r="C116" t="str">
            <v>8720</v>
          </cell>
          <cell r="D116" t="str">
            <v>70-8720</v>
          </cell>
          <cell r="E116" t="str">
            <v>Obligations under Capital Leases</v>
          </cell>
          <cell r="F116" t="str">
            <v>8720 · Obligations Under Capital Lease</v>
          </cell>
        </row>
        <row r="117">
          <cell r="B117" t="str">
            <v>11551-8200</v>
          </cell>
          <cell r="C117">
            <v>8640</v>
          </cell>
          <cell r="D117" t="str">
            <v>70-8640</v>
          </cell>
          <cell r="E117" t="str">
            <v>Personal property taxes</v>
          </cell>
          <cell r="F117" t="str">
            <v>8640 · Personal property taxes</v>
          </cell>
        </row>
        <row r="118">
          <cell r="B118">
            <v>0</v>
          </cell>
          <cell r="C118">
            <v>0</v>
          </cell>
        </row>
        <row r="119">
          <cell r="B119">
            <v>0</v>
          </cell>
          <cell r="C119">
            <v>0</v>
          </cell>
        </row>
        <row r="120">
          <cell r="B120">
            <v>0</v>
          </cell>
          <cell r="C120">
            <v>0</v>
          </cell>
          <cell r="F120" t="str">
            <v xml:space="preserve"> · </v>
          </cell>
        </row>
        <row r="121">
          <cell r="B121" t="str">
            <v>11552-5625.6</v>
          </cell>
          <cell r="C121" t="str">
            <v>4190</v>
          </cell>
          <cell r="D121" t="str">
            <v>80-4190</v>
          </cell>
          <cell r="E121" t="str">
            <v>Other Income</v>
          </cell>
          <cell r="F121" t="str">
            <v>4190 · Other Income - Restaurant</v>
          </cell>
        </row>
        <row r="122">
          <cell r="B122" t="str">
            <v>11552-5624.1</v>
          </cell>
          <cell r="C122" t="str">
            <v>4100</v>
          </cell>
          <cell r="D122" t="str">
            <v>80-4100</v>
          </cell>
          <cell r="E122" t="str">
            <v>Restaurant Food Sales</v>
          </cell>
          <cell r="F122" t="str">
            <v>4100 · Restaurant Food Sales</v>
          </cell>
        </row>
        <row r="123">
          <cell r="B123" t="str">
            <v>11552-5624.2</v>
          </cell>
          <cell r="C123" t="str">
            <v>4102</v>
          </cell>
          <cell r="D123" t="str">
            <v>80-4102</v>
          </cell>
          <cell r="E123" t="str">
            <v>Soft Beverage Sales</v>
          </cell>
          <cell r="F123" t="str">
            <v>4102 · Soft Beverage Sales</v>
          </cell>
        </row>
        <row r="124">
          <cell r="B124" t="str">
            <v>11552-5624.6</v>
          </cell>
          <cell r="C124" t="str">
            <v>4103</v>
          </cell>
          <cell r="D124" t="str">
            <v>80-4103</v>
          </cell>
          <cell r="E124" t="str">
            <v>Beer Sales</v>
          </cell>
          <cell r="F124" t="str">
            <v>4103 · Beer Sales</v>
          </cell>
        </row>
        <row r="125">
          <cell r="B125" t="str">
            <v>11552-5624.5</v>
          </cell>
          <cell r="C125" t="str">
            <v>4104</v>
          </cell>
          <cell r="D125" t="str">
            <v>80-4104</v>
          </cell>
          <cell r="E125" t="str">
            <v>Liquor Sales</v>
          </cell>
          <cell r="F125" t="str">
            <v>4104 · Liquor Sales</v>
          </cell>
        </row>
        <row r="126">
          <cell r="B126" t="str">
            <v>11552-5624.7</v>
          </cell>
          <cell r="C126" t="str">
            <v>4105</v>
          </cell>
          <cell r="D126" t="str">
            <v>80-4105</v>
          </cell>
          <cell r="E126" t="str">
            <v>Wine Sales</v>
          </cell>
          <cell r="F126" t="str">
            <v>4105 · Wine Sales</v>
          </cell>
        </row>
        <row r="127">
          <cell r="B127" t="str">
            <v>11552-6624.1</v>
          </cell>
          <cell r="C127">
            <v>5100</v>
          </cell>
          <cell r="D127" t="str">
            <v>80-5100</v>
          </cell>
          <cell r="E127" t="str">
            <v>COGS - Food</v>
          </cell>
          <cell r="F127" t="str">
            <v>5100 · COGS - Food</v>
          </cell>
        </row>
        <row r="128">
          <cell r="B128" t="str">
            <v>11552-6624.2</v>
          </cell>
          <cell r="C128">
            <v>5102</v>
          </cell>
          <cell r="D128" t="str">
            <v>80-5102</v>
          </cell>
          <cell r="E128" t="str">
            <v>COGS -  Soft Bev</v>
          </cell>
          <cell r="F128" t="str">
            <v>5102 · COGS -  Soft Beverage</v>
          </cell>
        </row>
        <row r="129">
          <cell r="B129" t="str">
            <v>11552-6624.6</v>
          </cell>
          <cell r="C129">
            <v>5103</v>
          </cell>
          <cell r="D129" t="str">
            <v>80-5103</v>
          </cell>
          <cell r="E129" t="str">
            <v>COGS - Beer</v>
          </cell>
          <cell r="F129" t="str">
            <v>5103 · COGS - Beer</v>
          </cell>
        </row>
        <row r="130">
          <cell r="B130" t="str">
            <v>11552-6624.5</v>
          </cell>
          <cell r="C130">
            <v>5104</v>
          </cell>
          <cell r="D130" t="str">
            <v>80-5104</v>
          </cell>
          <cell r="E130" t="str">
            <v>COGS - Liquor</v>
          </cell>
          <cell r="F130" t="str">
            <v>5104 · COGS - Liquor</v>
          </cell>
        </row>
        <row r="131">
          <cell r="B131" t="str">
            <v>11552-6624.7</v>
          </cell>
          <cell r="C131">
            <v>5105</v>
          </cell>
          <cell r="D131" t="str">
            <v>80-5105</v>
          </cell>
          <cell r="E131" t="str">
            <v>COGS - Wine</v>
          </cell>
          <cell r="F131" t="str">
            <v>5105 · COGS - Wine</v>
          </cell>
        </row>
        <row r="132">
          <cell r="B132" t="str">
            <v>11552-7110</v>
          </cell>
          <cell r="C132">
            <v>6600</v>
          </cell>
          <cell r="D132" t="str">
            <v>80-6600</v>
          </cell>
          <cell r="E132" t="str">
            <v>Leased employees - Salaries</v>
          </cell>
          <cell r="F132" t="str">
            <v>6600 · Lease emps -Salaries</v>
          </cell>
        </row>
        <row r="133">
          <cell r="B133" t="str">
            <v>11552-7130</v>
          </cell>
          <cell r="C133">
            <v>6606</v>
          </cell>
          <cell r="D133" t="str">
            <v>80-6606</v>
          </cell>
          <cell r="E133" t="str">
            <v>Leased Emp Benes, Taxes &amp; Fees</v>
          </cell>
          <cell r="F133" t="str">
            <v>6606 · Leased Emp Benes, Taxes &amp; Fees</v>
          </cell>
        </row>
        <row r="134">
          <cell r="B134" t="str">
            <v>11552-7436</v>
          </cell>
          <cell r="C134">
            <v>7010</v>
          </cell>
          <cell r="D134" t="str">
            <v>80-7010</v>
          </cell>
          <cell r="E134" t="str">
            <v>Cleaning supplies</v>
          </cell>
          <cell r="F134" t="str">
            <v>7010 · Cleaning supplies</v>
          </cell>
        </row>
        <row r="135">
          <cell r="B135" t="str">
            <v>11552-7270</v>
          </cell>
          <cell r="C135">
            <v>7014</v>
          </cell>
          <cell r="D135" t="str">
            <v>80-7014</v>
          </cell>
          <cell r="E135" t="str">
            <v>Supplies - Chemicals</v>
          </cell>
          <cell r="F135" t="str">
            <v>7014 · Supplies - Chemicals</v>
          </cell>
        </row>
        <row r="136">
          <cell r="B136">
            <v>0</v>
          </cell>
          <cell r="C136" t="str">
            <v>7015</v>
          </cell>
          <cell r="D136" t="str">
            <v>80-7015</v>
          </cell>
          <cell r="E136" t="str">
            <v>General (operating) supplies</v>
          </cell>
          <cell r="F136" t="str">
            <v>7015 · General (operating) supplies</v>
          </cell>
        </row>
        <row r="137">
          <cell r="B137" t="str">
            <v>11552-7442</v>
          </cell>
          <cell r="C137">
            <v>7025</v>
          </cell>
          <cell r="D137" t="str">
            <v>80-7025</v>
          </cell>
          <cell r="E137" t="str">
            <v>Supplies- Paper Goods</v>
          </cell>
          <cell r="F137" t="str">
            <v>7025 · Supplies- Paper Goods</v>
          </cell>
        </row>
        <row r="138">
          <cell r="B138" t="str">
            <v>11552-7440</v>
          </cell>
          <cell r="C138">
            <v>7061</v>
          </cell>
          <cell r="D138" t="str">
            <v>80-7061</v>
          </cell>
          <cell r="E138" t="str">
            <v>Supplies - FOH</v>
          </cell>
          <cell r="F138" t="str">
            <v>7061 · Supplies - FOH</v>
          </cell>
        </row>
        <row r="139">
          <cell r="B139" t="str">
            <v>11552-7441</v>
          </cell>
          <cell r="C139">
            <v>7063</v>
          </cell>
          <cell r="D139" t="str">
            <v>80-7063</v>
          </cell>
          <cell r="E139" t="str">
            <v xml:space="preserve">China, Glass, Silver </v>
          </cell>
          <cell r="F139" t="str">
            <v>7063 · China, Glass, Silver</v>
          </cell>
        </row>
        <row r="140">
          <cell r="B140" t="str">
            <v>11552-7430</v>
          </cell>
          <cell r="C140">
            <v>7066</v>
          </cell>
          <cell r="D140" t="str">
            <v>80-7066</v>
          </cell>
          <cell r="E140" t="str">
            <v>Laundry &amp; Linen</v>
          </cell>
          <cell r="F140" t="str">
            <v>7066 · Laundry &amp; Linen</v>
          </cell>
        </row>
        <row r="141">
          <cell r="B141">
            <v>0</v>
          </cell>
          <cell r="C141" t="str">
            <v>7067</v>
          </cell>
          <cell r="D141" t="str">
            <v>80-7067</v>
          </cell>
          <cell r="E141" t="str">
            <v>Laundry &amp; Linen - BOH</v>
          </cell>
          <cell r="F141" t="str">
            <v>7067 · Laundry &amp; Linen - BOH</v>
          </cell>
        </row>
        <row r="142">
          <cell r="B142" t="str">
            <v>11552-7443</v>
          </cell>
          <cell r="C142">
            <v>7115</v>
          </cell>
          <cell r="D142" t="str">
            <v>80-7115</v>
          </cell>
          <cell r="E142" t="str">
            <v>Decorations &amp; Flowers</v>
          </cell>
          <cell r="F142" t="str">
            <v>7115 · Decorations &amp; Flowers</v>
          </cell>
        </row>
        <row r="143">
          <cell r="B143">
            <v>0</v>
          </cell>
          <cell r="C143" t="str">
            <v>7215</v>
          </cell>
          <cell r="D143" t="str">
            <v>80-7215</v>
          </cell>
          <cell r="E143" t="str">
            <v>Entertainment</v>
          </cell>
          <cell r="F143" t="str">
            <v>7215 · Entertainment</v>
          </cell>
        </row>
        <row r="144">
          <cell r="B144" t="str">
            <v>11552-7120</v>
          </cell>
          <cell r="C144">
            <v>7305</v>
          </cell>
          <cell r="D144" t="str">
            <v>80-7305</v>
          </cell>
          <cell r="E144" t="str">
            <v>Service Agreements</v>
          </cell>
          <cell r="F144" t="str">
            <v>7305 · Service Agreements</v>
          </cell>
        </row>
        <row r="145">
          <cell r="B145" t="str">
            <v>11552-7213</v>
          </cell>
          <cell r="C145">
            <v>7315</v>
          </cell>
          <cell r="D145" t="str">
            <v>80-7315</v>
          </cell>
          <cell r="E145" t="str">
            <v>Maintenance Contracts</v>
          </cell>
          <cell r="F145" t="str">
            <v>7315 · Maintenance Contracts</v>
          </cell>
        </row>
        <row r="146">
          <cell r="B146" t="str">
            <v>11552-7320</v>
          </cell>
          <cell r="C146">
            <v>7320</v>
          </cell>
          <cell r="D146" t="str">
            <v>80-7320</v>
          </cell>
          <cell r="E146" t="str">
            <v>Equipment rental</v>
          </cell>
          <cell r="F146" t="str">
            <v>7320 · Equipment rental</v>
          </cell>
        </row>
        <row r="147">
          <cell r="B147" t="str">
            <v>11552-7210</v>
          </cell>
          <cell r="C147">
            <v>7350</v>
          </cell>
          <cell r="D147" t="str">
            <v>80-7350</v>
          </cell>
          <cell r="E147" t="str">
            <v>Repairs/ Maintenance</v>
          </cell>
          <cell r="F147" t="str">
            <v>7350 · Repairs/ Maintenance</v>
          </cell>
        </row>
        <row r="148">
          <cell r="B148" t="str">
            <v>11552-7437</v>
          </cell>
          <cell r="C148">
            <v>7352</v>
          </cell>
          <cell r="D148" t="str">
            <v>80-7352</v>
          </cell>
          <cell r="E148" t="str">
            <v>Equipment Replacement</v>
          </cell>
          <cell r="F148" t="str">
            <v>7352 · Equipment Replacement</v>
          </cell>
        </row>
        <row r="149">
          <cell r="B149" t="str">
            <v>11552-7675</v>
          </cell>
          <cell r="C149">
            <v>7501</v>
          </cell>
          <cell r="D149" t="str">
            <v>80-7501</v>
          </cell>
          <cell r="E149" t="str">
            <v>Cash Over/Short</v>
          </cell>
          <cell r="F149" t="str">
            <v>7501 · Cash Over/Short</v>
          </cell>
        </row>
        <row r="150">
          <cell r="B150" t="str">
            <v>11552-7426</v>
          </cell>
          <cell r="C150">
            <v>7528</v>
          </cell>
          <cell r="D150" t="str">
            <v>80-7528</v>
          </cell>
          <cell r="E150" t="str">
            <v>Uniforms</v>
          </cell>
          <cell r="F150" t="str">
            <v>7528 · Uniforms</v>
          </cell>
        </row>
        <row r="151">
          <cell r="B151" t="str">
            <v>11552-7330</v>
          </cell>
          <cell r="C151">
            <v>7560</v>
          </cell>
          <cell r="D151" t="str">
            <v>80-7560</v>
          </cell>
          <cell r="E151" t="str">
            <v>Printing &amp; Copying</v>
          </cell>
          <cell r="F151" t="str">
            <v>7560 · Printing &amp; Copying</v>
          </cell>
        </row>
        <row r="152">
          <cell r="B152" t="str">
            <v>11552-7320</v>
          </cell>
          <cell r="C152">
            <v>7570</v>
          </cell>
          <cell r="D152" t="str">
            <v>80-7570</v>
          </cell>
          <cell r="E152" t="str">
            <v>Telephone</v>
          </cell>
          <cell r="F152" t="str">
            <v>7570 · Telephone</v>
          </cell>
        </row>
        <row r="153">
          <cell r="B153" t="str">
            <v>11552-7215</v>
          </cell>
          <cell r="C153" t="str">
            <v>7215</v>
          </cell>
          <cell r="D153" t="str">
            <v>80-7215</v>
          </cell>
          <cell r="E153" t="str">
            <v>Music and Entertainment</v>
          </cell>
          <cell r="F153" t="str">
            <v>7215 · Entertainment</v>
          </cell>
        </row>
        <row r="154">
          <cell r="B154" t="str">
            <v>11552-7470</v>
          </cell>
          <cell r="C154">
            <v>7630</v>
          </cell>
          <cell r="D154" t="str">
            <v>80-7630</v>
          </cell>
          <cell r="E154" t="str">
            <v>License / Permits</v>
          </cell>
          <cell r="F154" t="str">
            <v>7630 · License / Permits</v>
          </cell>
        </row>
        <row r="155">
          <cell r="B155" t="str">
            <v>11552-7140</v>
          </cell>
          <cell r="C155">
            <v>7644</v>
          </cell>
          <cell r="D155" t="str">
            <v>80-7644</v>
          </cell>
          <cell r="E155" t="str">
            <v>Education &amp; training</v>
          </cell>
          <cell r="F155" t="str">
            <v>7644 · Education &amp; training</v>
          </cell>
        </row>
        <row r="156">
          <cell r="B156" t="str">
            <v>11552-7415.2</v>
          </cell>
          <cell r="C156">
            <v>7646</v>
          </cell>
          <cell r="D156" t="str">
            <v>80-7646</v>
          </cell>
          <cell r="E156" t="str">
            <v>Employee Travel Incl Meals</v>
          </cell>
          <cell r="F156" t="str">
            <v>7646 · Employee Travel Incl Meals</v>
          </cell>
        </row>
        <row r="157">
          <cell r="B157" t="str">
            <v>11552-7455</v>
          </cell>
          <cell r="C157">
            <v>8150</v>
          </cell>
          <cell r="D157" t="str">
            <v>80-8150</v>
          </cell>
          <cell r="E157" t="str">
            <v>Fuel</v>
          </cell>
          <cell r="F157" t="str">
            <v>8150 · Fuel</v>
          </cell>
        </row>
        <row r="158">
          <cell r="B158">
            <v>0</v>
          </cell>
          <cell r="C158">
            <v>0</v>
          </cell>
          <cell r="F158" t="str">
            <v xml:space="preserve"> · </v>
          </cell>
        </row>
        <row r="159">
          <cell r="B159" t="str">
            <v>11555-5625.4</v>
          </cell>
          <cell r="C159">
            <v>4002</v>
          </cell>
          <cell r="D159" t="str">
            <v>40-4002</v>
          </cell>
          <cell r="E159" t="str">
            <v>Membership Fees</v>
          </cell>
          <cell r="F159" t="str">
            <v>4002 · Membership Fees</v>
          </cell>
        </row>
        <row r="160">
          <cell r="B160" t="str">
            <v>11555-5625.12</v>
          </cell>
          <cell r="C160" t="str">
            <v>4400</v>
          </cell>
          <cell r="D160" t="str">
            <v>40-4400</v>
          </cell>
          <cell r="E160" t="str">
            <v>Member Greens/Tennis/Fitness Fees</v>
          </cell>
          <cell r="F160" t="str">
            <v>4400 · Member Greens/Tennis/Fitness Fees</v>
          </cell>
        </row>
        <row r="161">
          <cell r="B161" t="str">
            <v>11555-5625.11</v>
          </cell>
          <cell r="C161" t="str">
            <v>4470</v>
          </cell>
          <cell r="D161" t="str">
            <v>40-4470</v>
          </cell>
          <cell r="E161" t="str">
            <v>Lesson Income</v>
          </cell>
          <cell r="F161" t="str">
            <v>4470 · Lesson Income</v>
          </cell>
        </row>
        <row r="162">
          <cell r="B162">
            <v>0</v>
          </cell>
          <cell r="C162" t="str">
            <v>4060</v>
          </cell>
          <cell r="D162" t="str">
            <v>40-4060</v>
          </cell>
          <cell r="E162" t="str">
            <v>Other Income</v>
          </cell>
          <cell r="F162" t="str">
            <v>4060 · Other Income</v>
          </cell>
        </row>
        <row r="163">
          <cell r="B163" t="str">
            <v>11555-5625.8</v>
          </cell>
          <cell r="C163" t="str">
            <v>4066</v>
          </cell>
          <cell r="D163" t="str">
            <v>40-4066</v>
          </cell>
          <cell r="E163" t="str">
            <v>Transfer Fees - Rental</v>
          </cell>
          <cell r="F163" t="str">
            <v>4066 · Transfer Fees - Rental</v>
          </cell>
        </row>
        <row r="164">
          <cell r="B164" t="str">
            <v>11555-7110</v>
          </cell>
          <cell r="C164">
            <v>6600</v>
          </cell>
          <cell r="D164" t="str">
            <v>40-6600</v>
          </cell>
          <cell r="E164" t="str">
            <v>Leased employees - Salaries</v>
          </cell>
          <cell r="F164" t="str">
            <v>6600 · Lease emps -Salaries</v>
          </cell>
        </row>
        <row r="165">
          <cell r="B165" t="str">
            <v>11555-7130</v>
          </cell>
          <cell r="C165">
            <v>6606</v>
          </cell>
          <cell r="D165" t="str">
            <v>40-6606</v>
          </cell>
          <cell r="E165" t="str">
            <v>Leased Emp Benes, Taxes &amp; Fees</v>
          </cell>
          <cell r="F165" t="str">
            <v>6606 · Leased Emp Benes, Taxes &amp; Fees</v>
          </cell>
        </row>
        <row r="166">
          <cell r="B166" t="str">
            <v>11555-7440</v>
          </cell>
          <cell r="C166">
            <v>7015</v>
          </cell>
          <cell r="D166" t="str">
            <v>40-7015</v>
          </cell>
          <cell r="E166" t="str">
            <v>General (operating) supplies</v>
          </cell>
          <cell r="F166" t="str">
            <v>7015 · General (operating) supplies</v>
          </cell>
        </row>
        <row r="167">
          <cell r="B167" t="str">
            <v>11555-7120</v>
          </cell>
          <cell r="C167">
            <v>7305</v>
          </cell>
          <cell r="D167" t="str">
            <v>40-7305</v>
          </cell>
          <cell r="E167" t="str">
            <v>Service Agreements</v>
          </cell>
          <cell r="F167" t="str">
            <v>7305 · Service Agreements</v>
          </cell>
        </row>
        <row r="168">
          <cell r="B168" t="str">
            <v>11555-7210</v>
          </cell>
          <cell r="C168">
            <v>7350</v>
          </cell>
          <cell r="D168" t="str">
            <v>40-7350</v>
          </cell>
          <cell r="E168" t="str">
            <v>Repairs/ Maintenance</v>
          </cell>
          <cell r="F168" t="str">
            <v>7350 · Repairs/ Maintenance</v>
          </cell>
        </row>
        <row r="169">
          <cell r="B169" t="str">
            <v>11555-7437</v>
          </cell>
          <cell r="C169">
            <v>7352</v>
          </cell>
          <cell r="D169" t="str">
            <v>40-7352</v>
          </cell>
          <cell r="E169" t="str">
            <v>Equipment Replacement</v>
          </cell>
          <cell r="F169" t="str">
            <v>7352 · Equipment Replacement</v>
          </cell>
        </row>
        <row r="170">
          <cell r="B170" t="str">
            <v>11555-7426</v>
          </cell>
          <cell r="C170">
            <v>7528</v>
          </cell>
          <cell r="D170" t="str">
            <v>40-7528</v>
          </cell>
          <cell r="E170" t="str">
            <v>Uniforms</v>
          </cell>
          <cell r="F170" t="str">
            <v>7528 · Uniforms</v>
          </cell>
        </row>
        <row r="171">
          <cell r="B171" t="str">
            <v>11555-7310</v>
          </cell>
          <cell r="C171">
            <v>7550</v>
          </cell>
          <cell r="D171" t="str">
            <v>40-7550</v>
          </cell>
          <cell r="E171" t="str">
            <v>Postage</v>
          </cell>
          <cell r="F171" t="str">
            <v>7550 · Postage</v>
          </cell>
        </row>
        <row r="172">
          <cell r="B172" t="str">
            <v>11555-7620</v>
          </cell>
          <cell r="C172">
            <v>7590</v>
          </cell>
          <cell r="D172" t="str">
            <v>40-7590</v>
          </cell>
          <cell r="E172" t="str">
            <v>Community Relations/Promos</v>
          </cell>
          <cell r="F172" t="str">
            <v>7590 · Community Relations/Promos</v>
          </cell>
        </row>
        <row r="173">
          <cell r="B173">
            <v>0</v>
          </cell>
          <cell r="C173">
            <v>0</v>
          </cell>
          <cell r="F173" t="str">
            <v xml:space="preserve"> · </v>
          </cell>
        </row>
        <row r="174">
          <cell r="B174" t="str">
            <v>11556-7110</v>
          </cell>
          <cell r="C174" t="str">
            <v>6600</v>
          </cell>
          <cell r="D174" t="str">
            <v>60-6600</v>
          </cell>
          <cell r="E174" t="str">
            <v>Leased employees - Salaries</v>
          </cell>
          <cell r="F174" t="str">
            <v>6600 · Lease emps -Salaries</v>
          </cell>
        </row>
        <row r="175">
          <cell r="B175" t="str">
            <v>11556-5625.6</v>
          </cell>
          <cell r="C175">
            <v>4421</v>
          </cell>
          <cell r="D175" t="str">
            <v>60-4421</v>
          </cell>
          <cell r="E175" t="str">
            <v>Personal Training Income</v>
          </cell>
          <cell r="F175" t="str">
            <v>4421 · Personal Training Income</v>
          </cell>
        </row>
        <row r="176">
          <cell r="B176" t="str">
            <v>11556-5625.7</v>
          </cell>
          <cell r="C176" t="str">
            <v>4423</v>
          </cell>
          <cell r="D176" t="str">
            <v>60-4423</v>
          </cell>
          <cell r="E176" t="str">
            <v>Fitness Class Fees</v>
          </cell>
          <cell r="F176" t="str">
            <v>4423 · Fitness Class Fees</v>
          </cell>
        </row>
        <row r="177">
          <cell r="B177" t="str">
            <v>11556-7440</v>
          </cell>
          <cell r="C177">
            <v>7015</v>
          </cell>
          <cell r="D177" t="str">
            <v>60-7015</v>
          </cell>
          <cell r="E177" t="str">
            <v>General (operating) supplies</v>
          </cell>
          <cell r="F177" t="str">
            <v>7015 · General (operating) supplies</v>
          </cell>
        </row>
        <row r="178">
          <cell r="B178" t="str">
            <v>11556-7213</v>
          </cell>
          <cell r="C178">
            <v>7305</v>
          </cell>
          <cell r="D178" t="str">
            <v>60-7305</v>
          </cell>
          <cell r="E178" t="str">
            <v>Service Agreements</v>
          </cell>
          <cell r="F178" t="str">
            <v>7305 · Service Agreements</v>
          </cell>
        </row>
        <row r="179">
          <cell r="B179" t="str">
            <v>11556-7437</v>
          </cell>
          <cell r="C179">
            <v>7352</v>
          </cell>
          <cell r="D179" t="str">
            <v>60-7352</v>
          </cell>
          <cell r="E179" t="str">
            <v>Equipment Replacement</v>
          </cell>
          <cell r="F179" t="str">
            <v>7352 · Equipment Replacement</v>
          </cell>
        </row>
        <row r="180">
          <cell r="B180">
            <v>0</v>
          </cell>
          <cell r="C180">
            <v>7625</v>
          </cell>
          <cell r="D180" t="str">
            <v>60-7625</v>
          </cell>
          <cell r="E180" t="str">
            <v>Marketing &amp; Promotions - Internal</v>
          </cell>
          <cell r="F180" t="str">
            <v>7625 · Marketing &amp; Promotions - Internal</v>
          </cell>
        </row>
        <row r="181">
          <cell r="B181" t="str">
            <v>11556-7427</v>
          </cell>
          <cell r="C181">
            <v>7655</v>
          </cell>
          <cell r="D181" t="str">
            <v>60-7655</v>
          </cell>
          <cell r="E181" t="str">
            <v>Personnel Supplies</v>
          </cell>
          <cell r="F181" t="str">
            <v>7655 · Personnel Supplies</v>
          </cell>
        </row>
        <row r="182">
          <cell r="B182" t="str">
            <v>11556-7425</v>
          </cell>
          <cell r="C182">
            <v>8075</v>
          </cell>
          <cell r="D182" t="str">
            <v>60-8075</v>
          </cell>
          <cell r="E182" t="str">
            <v>Electricity</v>
          </cell>
          <cell r="F182" t="str">
            <v>8075 · Electricity</v>
          </cell>
        </row>
        <row r="183">
          <cell r="B183" t="str">
            <v>11556-7210</v>
          </cell>
          <cell r="C183" t="str">
            <v>7350</v>
          </cell>
          <cell r="D183" t="str">
            <v>60-7350</v>
          </cell>
          <cell r="E183" t="str">
            <v>Repairs/ Maintenance</v>
          </cell>
          <cell r="F183" t="str">
            <v>7350 · Repairs/ Maintenance</v>
          </cell>
        </row>
        <row r="184">
          <cell r="B184" t="str">
            <v>11556-</v>
          </cell>
          <cell r="C184">
            <v>0</v>
          </cell>
          <cell r="F184" t="str">
            <v>7403 · Equipment Lease</v>
          </cell>
        </row>
        <row r="185">
          <cell r="B185" t="str">
            <v>11556-8200</v>
          </cell>
          <cell r="C185" t="str">
            <v>8200</v>
          </cell>
          <cell r="D185" t="str">
            <v>60-8200</v>
          </cell>
          <cell r="E185" t="str">
            <v>Grounds &amp; Landscaping</v>
          </cell>
          <cell r="F185" t="str">
            <v>8200 · Grounds &amp; Landscaping</v>
          </cell>
        </row>
        <row r="186">
          <cell r="B186" t="str">
            <v>11556-7120</v>
          </cell>
          <cell r="C186" t="str">
            <v>7315</v>
          </cell>
          <cell r="D186" t="str">
            <v>60-7350</v>
          </cell>
          <cell r="E186" t="str">
            <v>Maintenance Contracts</v>
          </cell>
          <cell r="F186" t="str">
            <v>7315 · Maintenance Contracts</v>
          </cell>
        </row>
        <row r="187">
          <cell r="B187" t="str">
            <v>11556-8175</v>
          </cell>
          <cell r="C187" t="str">
            <v>8175</v>
          </cell>
          <cell r="D187" t="str">
            <v>60-8175</v>
          </cell>
          <cell r="E187" t="str">
            <v>Furniture Maintenance</v>
          </cell>
          <cell r="F187" t="str">
            <v>8175 · Furniture Maintenance</v>
          </cell>
        </row>
        <row r="188">
          <cell r="B188" t="str">
            <v>11556-7620</v>
          </cell>
          <cell r="C188" t="str">
            <v>7590</v>
          </cell>
          <cell r="D188" t="str">
            <v>60-7590</v>
          </cell>
          <cell r="E188" t="str">
            <v>Community Relations/Promos</v>
          </cell>
          <cell r="F188" t="str">
            <v>7590 · Community Relations/Promos</v>
          </cell>
        </row>
        <row r="189">
          <cell r="B189">
            <v>0</v>
          </cell>
          <cell r="C189">
            <v>0</v>
          </cell>
          <cell r="F189">
            <v>0</v>
          </cell>
        </row>
        <row r="190">
          <cell r="B190" t="str">
            <v>11651-5625.2</v>
          </cell>
          <cell r="C190" t="str">
            <v>4002</v>
          </cell>
          <cell r="D190" t="str">
            <v>20-4002</v>
          </cell>
          <cell r="E190" t="str">
            <v>Membership Fees</v>
          </cell>
          <cell r="F190" t="str">
            <v>4002 · Membership Fees</v>
          </cell>
        </row>
        <row r="191">
          <cell r="B191" t="str">
            <v>11651-5625.3</v>
          </cell>
          <cell r="C191" t="str">
            <v>4040</v>
          </cell>
          <cell r="D191" t="str">
            <v>20-4040</v>
          </cell>
          <cell r="E191" t="str">
            <v>Member Finance Charges</v>
          </cell>
          <cell r="F191" t="str">
            <v>4040 · Member Finance Charges</v>
          </cell>
        </row>
        <row r="192">
          <cell r="B192" t="str">
            <v>11651-5625.6</v>
          </cell>
          <cell r="C192" t="str">
            <v>4060</v>
          </cell>
          <cell r="D192" t="str">
            <v>20-4060</v>
          </cell>
          <cell r="E192" t="str">
            <v>Other Income</v>
          </cell>
          <cell r="F192" t="str">
            <v>4060 · Other Income</v>
          </cell>
        </row>
        <row r="193">
          <cell r="B193" t="str">
            <v>11651-5625.8</v>
          </cell>
          <cell r="C193" t="str">
            <v>4066</v>
          </cell>
          <cell r="D193" t="str">
            <v>20-4066</v>
          </cell>
          <cell r="E193" t="str">
            <v>Transfer Fees - Rental</v>
          </cell>
          <cell r="F193" t="str">
            <v>4066 · Transfer Fees - Rental</v>
          </cell>
        </row>
        <row r="194">
          <cell r="C194">
            <v>0</v>
          </cell>
        </row>
        <row r="195">
          <cell r="B195" t="str">
            <v>11651-7110</v>
          </cell>
          <cell r="C195">
            <v>6600</v>
          </cell>
          <cell r="D195" t="str">
            <v>20-6600</v>
          </cell>
          <cell r="E195" t="str">
            <v>Leased employees - Salaries</v>
          </cell>
          <cell r="F195" t="str">
            <v>6600 · Leased employees - Salaries</v>
          </cell>
        </row>
        <row r="196">
          <cell r="B196" t="str">
            <v>11651-7130</v>
          </cell>
          <cell r="C196">
            <v>6606</v>
          </cell>
          <cell r="D196" t="str">
            <v>20-6606</v>
          </cell>
          <cell r="E196" t="str">
            <v>Leased Emp Benes, Taxes &amp; Fees</v>
          </cell>
          <cell r="F196" t="str">
            <v>6606 · Leased Emp Benes, Taxes &amp; Fees</v>
          </cell>
        </row>
        <row r="197">
          <cell r="B197" t="str">
            <v>11651-7436</v>
          </cell>
          <cell r="C197">
            <v>7010</v>
          </cell>
          <cell r="D197" t="str">
            <v>20-7010</v>
          </cell>
          <cell r="E197" t="str">
            <v>Cleaning supplies</v>
          </cell>
          <cell r="F197" t="str">
            <v>7010 · Cleaning supplies</v>
          </cell>
        </row>
        <row r="198">
          <cell r="B198" t="str">
            <v>11651-7440</v>
          </cell>
          <cell r="C198">
            <v>7015</v>
          </cell>
          <cell r="D198" t="str">
            <v>20-7015</v>
          </cell>
          <cell r="E198" t="str">
            <v>General (operating) supplies</v>
          </cell>
          <cell r="F198" t="str">
            <v>7015 · General (operating) supplies</v>
          </cell>
        </row>
        <row r="199">
          <cell r="B199" t="str">
            <v>11651-7213</v>
          </cell>
          <cell r="C199">
            <v>7315</v>
          </cell>
          <cell r="D199" t="str">
            <v>20-7315</v>
          </cell>
          <cell r="E199" t="str">
            <v>Maintenance Contracts</v>
          </cell>
          <cell r="F199" t="str">
            <v>7315 · Maintenance Contracts</v>
          </cell>
        </row>
        <row r="200">
          <cell r="B200" t="str">
            <v>11651-7450</v>
          </cell>
          <cell r="C200">
            <v>7320</v>
          </cell>
          <cell r="D200" t="str">
            <v>20-7320</v>
          </cell>
          <cell r="E200" t="str">
            <v>Equipment rental</v>
          </cell>
          <cell r="F200" t="str">
            <v>7320 · Equipment rental</v>
          </cell>
        </row>
        <row r="201">
          <cell r="B201" t="str">
            <v>11651-7210</v>
          </cell>
          <cell r="C201">
            <v>7350</v>
          </cell>
          <cell r="D201" t="str">
            <v>20-7350</v>
          </cell>
          <cell r="E201" t="str">
            <v>Repairs/ Maintenance</v>
          </cell>
          <cell r="F201" t="str">
            <v>7350 · Repairs/ Maintenance</v>
          </cell>
        </row>
        <row r="202">
          <cell r="B202" t="str">
            <v>11651-7437</v>
          </cell>
          <cell r="C202">
            <v>7352</v>
          </cell>
          <cell r="D202" t="str">
            <v>20-7352</v>
          </cell>
          <cell r="E202" t="str">
            <v>Equipment Replacement</v>
          </cell>
          <cell r="F202" t="str">
            <v>7352 · Equipment Replacement</v>
          </cell>
        </row>
        <row r="203">
          <cell r="B203" t="str">
            <v>11651-7370</v>
          </cell>
          <cell r="C203">
            <v>7403</v>
          </cell>
          <cell r="D203" t="str">
            <v>20-7403</v>
          </cell>
          <cell r="E203" t="str">
            <v>Equipment Lease</v>
          </cell>
          <cell r="F203" t="str">
            <v>7403 · Equipment Lease</v>
          </cell>
        </row>
        <row r="204">
          <cell r="B204" t="str">
            <v>11651-7655</v>
          </cell>
          <cell r="C204">
            <v>7500</v>
          </cell>
          <cell r="D204" t="str">
            <v>20-7500</v>
          </cell>
          <cell r="E204" t="str">
            <v>Bank Charges</v>
          </cell>
          <cell r="F204" t="str">
            <v>7500 · Bank Charges</v>
          </cell>
        </row>
        <row r="205">
          <cell r="B205" t="str">
            <v>11651-7075</v>
          </cell>
          <cell r="C205">
            <v>7501</v>
          </cell>
          <cell r="D205" t="str">
            <v>20-7501</v>
          </cell>
          <cell r="E205" t="str">
            <v>Cash Over/Short</v>
          </cell>
          <cell r="F205" t="str">
            <v>7501 · Cash Over/Short</v>
          </cell>
        </row>
        <row r="206">
          <cell r="B206" t="str">
            <v>11651-7652</v>
          </cell>
          <cell r="C206">
            <v>7505</v>
          </cell>
          <cell r="D206" t="str">
            <v>20-7505</v>
          </cell>
          <cell r="E206" t="str">
            <v>Credit Card Processing Fees</v>
          </cell>
          <cell r="F206" t="str">
            <v>7505 · Credit Card Processing Fees</v>
          </cell>
        </row>
        <row r="207">
          <cell r="B207" t="str">
            <v>11651-7900</v>
          </cell>
          <cell r="C207">
            <v>7508</v>
          </cell>
          <cell r="D207" t="str">
            <v>20-7508</v>
          </cell>
          <cell r="E207" t="str">
            <v>Uncollectable Accounts</v>
          </cell>
          <cell r="F207" t="str">
            <v>7508 · Uncollectable Accounts</v>
          </cell>
        </row>
        <row r="208">
          <cell r="B208" t="str">
            <v>11651-7426</v>
          </cell>
          <cell r="C208">
            <v>7528</v>
          </cell>
          <cell r="D208" t="str">
            <v>20-7528</v>
          </cell>
          <cell r="E208" t="str">
            <v>Uniforms</v>
          </cell>
          <cell r="F208" t="str">
            <v>7528 · Uniforms</v>
          </cell>
        </row>
        <row r="209">
          <cell r="B209" t="str">
            <v>11651-7350</v>
          </cell>
          <cell r="C209">
            <v>7540</v>
          </cell>
          <cell r="D209" t="str">
            <v>20-7540</v>
          </cell>
          <cell r="E209" t="str">
            <v>Office Supplies</v>
          </cell>
          <cell r="F209" t="str">
            <v>7540 · Office Supplies</v>
          </cell>
        </row>
        <row r="210">
          <cell r="B210" t="str">
            <v>11651-7310</v>
          </cell>
          <cell r="C210">
            <v>7550</v>
          </cell>
          <cell r="D210" t="str">
            <v>20-7550</v>
          </cell>
          <cell r="E210" t="str">
            <v>Postage</v>
          </cell>
          <cell r="F210" t="str">
            <v>7550 · Postage</v>
          </cell>
        </row>
        <row r="211">
          <cell r="B211" t="str">
            <v>11651-7330</v>
          </cell>
          <cell r="C211">
            <v>7560</v>
          </cell>
          <cell r="D211" t="str">
            <v>20-7560</v>
          </cell>
          <cell r="E211" t="str">
            <v>Printing &amp; Copying</v>
          </cell>
          <cell r="F211" t="str">
            <v>7560 · Printing &amp; Copying</v>
          </cell>
        </row>
        <row r="212">
          <cell r="B212" t="str">
            <v>11651-7320</v>
          </cell>
          <cell r="C212">
            <v>7570</v>
          </cell>
          <cell r="D212" t="str">
            <v>20-7570</v>
          </cell>
          <cell r="E212" t="str">
            <v>Telephone</v>
          </cell>
          <cell r="F212" t="str">
            <v>7570 · Telephone</v>
          </cell>
        </row>
        <row r="213">
          <cell r="B213" t="str">
            <v>11651-7435</v>
          </cell>
          <cell r="C213">
            <v>7576</v>
          </cell>
          <cell r="D213" t="str">
            <v>20-7576</v>
          </cell>
          <cell r="E213" t="str">
            <v>Music / Cable</v>
          </cell>
          <cell r="F213" t="str">
            <v>7576 · Music / Cable</v>
          </cell>
        </row>
        <row r="214">
          <cell r="B214" t="str">
            <v>11651-7470</v>
          </cell>
          <cell r="C214">
            <v>7630</v>
          </cell>
          <cell r="D214" t="str">
            <v>20-7630</v>
          </cell>
          <cell r="E214" t="str">
            <v>License / Permits</v>
          </cell>
          <cell r="F214" t="str">
            <v>7630 · License / Permits</v>
          </cell>
        </row>
        <row r="215">
          <cell r="B215" t="str">
            <v>11651-7655</v>
          </cell>
          <cell r="C215">
            <v>7646</v>
          </cell>
          <cell r="D215" t="str">
            <v>20-7646</v>
          </cell>
          <cell r="E215" t="str">
            <v>Employee Travel Incl Meals</v>
          </cell>
          <cell r="F215" t="str">
            <v>7646 · Employee Travel Incl Meals</v>
          </cell>
        </row>
        <row r="216">
          <cell r="B216" t="str">
            <v>11651-7427</v>
          </cell>
          <cell r="C216">
            <v>7655</v>
          </cell>
          <cell r="D216" t="str">
            <v>20-7655</v>
          </cell>
          <cell r="E216" t="str">
            <v>Personnel Supplies</v>
          </cell>
          <cell r="F216" t="str">
            <v>7655 · Personnel Supplies</v>
          </cell>
        </row>
        <row r="217">
          <cell r="B217" t="str">
            <v>11651-7510</v>
          </cell>
          <cell r="C217">
            <v>7670</v>
          </cell>
          <cell r="D217" t="str">
            <v>20-7670</v>
          </cell>
          <cell r="E217" t="str">
            <v>Professional fees – audit &amp; accounting</v>
          </cell>
          <cell r="F217" t="str">
            <v>7670 · Professional fees – audit &amp; accounting</v>
          </cell>
        </row>
        <row r="218">
          <cell r="B218" t="str">
            <v>11651-7425</v>
          </cell>
          <cell r="C218">
            <v>8075</v>
          </cell>
          <cell r="D218" t="str">
            <v>20-8075</v>
          </cell>
          <cell r="E218" t="str">
            <v>Electricity</v>
          </cell>
          <cell r="F218" t="str">
            <v>8075 · Electricity</v>
          </cell>
        </row>
        <row r="219">
          <cell r="B219" t="str">
            <v>11651-7465</v>
          </cell>
          <cell r="C219">
            <v>8350</v>
          </cell>
          <cell r="D219" t="str">
            <v>20-8350</v>
          </cell>
          <cell r="E219" t="str">
            <v>Trash Removal</v>
          </cell>
          <cell r="F219" t="str">
            <v>8350 · Trash Removal</v>
          </cell>
        </row>
        <row r="220">
          <cell r="B220" t="str">
            <v>11651-7645</v>
          </cell>
          <cell r="C220">
            <v>8375</v>
          </cell>
          <cell r="D220" t="str">
            <v>20-8375</v>
          </cell>
          <cell r="E220" t="str">
            <v>Alarm</v>
          </cell>
          <cell r="F220" t="str">
            <v>8375 · Alarm</v>
          </cell>
        </row>
        <row r="221">
          <cell r="B221" t="str">
            <v>11651-7460</v>
          </cell>
          <cell r="C221">
            <v>8425</v>
          </cell>
          <cell r="D221" t="str">
            <v>20-8425</v>
          </cell>
          <cell r="E221" t="str">
            <v>Water</v>
          </cell>
          <cell r="F221" t="str">
            <v>8425 · Water</v>
          </cell>
        </row>
        <row r="222">
          <cell r="B222" t="str">
            <v>11651-7560</v>
          </cell>
          <cell r="C222">
            <v>8500</v>
          </cell>
          <cell r="D222" t="str">
            <v>20-8500</v>
          </cell>
          <cell r="E222" t="str">
            <v>Management Fee</v>
          </cell>
          <cell r="F222" t="str">
            <v>8500 · Management Fee</v>
          </cell>
        </row>
        <row r="223">
          <cell r="B223" t="str">
            <v>11651-8200</v>
          </cell>
          <cell r="C223">
            <v>8640</v>
          </cell>
          <cell r="D223" t="str">
            <v>20-8640</v>
          </cell>
          <cell r="E223" t="str">
            <v>Personal property taxes</v>
          </cell>
          <cell r="F223" t="str">
            <v>8640 · Personal property taxes</v>
          </cell>
        </row>
        <row r="224">
          <cell r="B224" t="str">
            <v>11651-7000</v>
          </cell>
          <cell r="C224">
            <v>8670</v>
          </cell>
          <cell r="D224" t="str">
            <v>20-8670</v>
          </cell>
          <cell r="E224" t="str">
            <v>Insurance</v>
          </cell>
          <cell r="F224" t="str">
            <v>8670 · Insurance</v>
          </cell>
        </row>
        <row r="225">
          <cell r="B225" t="str">
            <v>11651-8200</v>
          </cell>
          <cell r="C225">
            <v>8800</v>
          </cell>
          <cell r="D225" t="str">
            <v>20-8800</v>
          </cell>
          <cell r="E225" t="str">
            <v>Amortization - Capital Leases</v>
          </cell>
          <cell r="F225" t="str">
            <v>8800 · Amortization - Capital Leases</v>
          </cell>
        </row>
        <row r="226">
          <cell r="B226" t="str">
            <v>11651-8200</v>
          </cell>
          <cell r="C226">
            <v>8810</v>
          </cell>
          <cell r="D226" t="str">
            <v>20-8810</v>
          </cell>
          <cell r="E226" t="str">
            <v>Depreciation - Golf Course Improvements</v>
          </cell>
          <cell r="F226" t="str">
            <v>8810 · Depreciation - Golf Course Improvements</v>
          </cell>
        </row>
        <row r="227">
          <cell r="B227" t="str">
            <v>11651-8200</v>
          </cell>
          <cell r="C227">
            <v>8820</v>
          </cell>
          <cell r="D227" t="str">
            <v>20-8820</v>
          </cell>
          <cell r="E227" t="str">
            <v>Depreciation - Leaseholds &amp; Leasehold Improvements</v>
          </cell>
          <cell r="F227" t="str">
            <v>8820 · Depreciation - Leaseholds &amp; Leasehold Improvements</v>
          </cell>
        </row>
        <row r="228">
          <cell r="B228" t="str">
            <v>11651-8200</v>
          </cell>
          <cell r="C228">
            <v>8830</v>
          </cell>
          <cell r="D228" t="str">
            <v>20-8830</v>
          </cell>
          <cell r="E228" t="str">
            <v>Depreciation - Building &amp; Improvements</v>
          </cell>
          <cell r="F228" t="str">
            <v>8830 · Depreciation - Building &amp; Improvements</v>
          </cell>
        </row>
        <row r="229">
          <cell r="B229" t="str">
            <v>11651-8200</v>
          </cell>
          <cell r="C229">
            <v>8840</v>
          </cell>
          <cell r="D229" t="str">
            <v>20-8840</v>
          </cell>
          <cell r="E229" t="str">
            <v>Depreciation - Furnishings, Fixtures &amp; Equipment</v>
          </cell>
          <cell r="F229" t="str">
            <v>8840 · Depreciation - Furnishings, Fixtures &amp; Equipment</v>
          </cell>
        </row>
        <row r="230">
          <cell r="B230" t="str">
            <v>11651-8200</v>
          </cell>
          <cell r="C230">
            <v>8850</v>
          </cell>
          <cell r="D230" t="str">
            <v>20-8850</v>
          </cell>
          <cell r="E230" t="str">
            <v>Depreciation - Other</v>
          </cell>
          <cell r="F230" t="str">
            <v>8850 · Depreciation - Other</v>
          </cell>
        </row>
        <row r="231">
          <cell r="F231" t="str">
            <v xml:space="preserve"> · </v>
          </cell>
        </row>
        <row r="232">
          <cell r="B232" t="str">
            <v>11653-5622.1</v>
          </cell>
          <cell r="C232" t="str">
            <v>4400</v>
          </cell>
          <cell r="D232" t="str">
            <v>20-4400</v>
          </cell>
          <cell r="E232" t="str">
            <v>Member Greens/Tennis/Fitness Fees</v>
          </cell>
          <cell r="F232" t="str">
            <v>4400 · Member Greens Fees</v>
          </cell>
        </row>
        <row r="233">
          <cell r="B233" t="str">
            <v>11653-4405</v>
          </cell>
          <cell r="C233" t="str">
            <v>4405</v>
          </cell>
          <cell r="D233" t="str">
            <v>20-4405</v>
          </cell>
          <cell r="E233" t="str">
            <v>Member's Guest Greens Fees</v>
          </cell>
          <cell r="F233" t="str">
            <v>4405 · Member's Guest Greens Fees</v>
          </cell>
        </row>
        <row r="234">
          <cell r="B234" t="str">
            <v>11653-5622.11</v>
          </cell>
          <cell r="C234" t="str">
            <v>4406</v>
          </cell>
          <cell r="D234" t="str">
            <v>20-4406</v>
          </cell>
          <cell r="F234" t="str">
            <v>4406 · Public Greens Fees</v>
          </cell>
        </row>
        <row r="235">
          <cell r="B235" t="str">
            <v>11653-5622.2</v>
          </cell>
          <cell r="C235">
            <v>4420</v>
          </cell>
          <cell r="D235" t="str">
            <v>20-4420</v>
          </cell>
          <cell r="E235" t="str">
            <v>Cart/Instruction/Class Fees</v>
          </cell>
          <cell r="F235" t="str">
            <v>4420 · Cart / Instruction/ Class Fees</v>
          </cell>
        </row>
        <row r="236">
          <cell r="B236" t="str">
            <v>11563-5622.33</v>
          </cell>
          <cell r="C236" t="str">
            <v>4450</v>
          </cell>
          <cell r="D236" t="str">
            <v>20-4450</v>
          </cell>
          <cell r="E236" t="str">
            <v>Club Rentals</v>
          </cell>
          <cell r="F236" t="str">
            <v>4450 · Club Rentals</v>
          </cell>
        </row>
        <row r="237">
          <cell r="B237" t="str">
            <v>11653-5622.22</v>
          </cell>
          <cell r="C237" t="str">
            <v>4451</v>
          </cell>
          <cell r="D237" t="str">
            <v>20-4451</v>
          </cell>
          <cell r="E237" t="str">
            <v>Club Storage</v>
          </cell>
          <cell r="F237" t="str">
            <v>4451 · Club Storage</v>
          </cell>
        </row>
        <row r="238">
          <cell r="B238" t="str">
            <v>11653-5622.3</v>
          </cell>
          <cell r="C238" t="str">
            <v>4460</v>
          </cell>
          <cell r="D238" t="str">
            <v>20-4460</v>
          </cell>
          <cell r="E238" t="str">
            <v>Range Fees</v>
          </cell>
          <cell r="F238" t="str">
            <v>4460 · Range Fees</v>
          </cell>
        </row>
        <row r="239">
          <cell r="B239" t="str">
            <v>11653-5622.5</v>
          </cell>
          <cell r="C239" t="str">
            <v>4470</v>
          </cell>
          <cell r="D239" t="str">
            <v>20-4470</v>
          </cell>
          <cell r="E239" t="str">
            <v>Lesson Income</v>
          </cell>
          <cell r="F239" t="str">
            <v>4470 · Lesson Income</v>
          </cell>
        </row>
        <row r="240">
          <cell r="B240" t="str">
            <v>11653-5622.66</v>
          </cell>
          <cell r="C240" t="str">
            <v>4060</v>
          </cell>
          <cell r="D240" t="str">
            <v>20-4060</v>
          </cell>
          <cell r="E240" t="str">
            <v>Other Income</v>
          </cell>
          <cell r="F240" t="str">
            <v>4060 · Other Income</v>
          </cell>
        </row>
        <row r="241">
          <cell r="B241" t="str">
            <v>11653-5623.1</v>
          </cell>
          <cell r="C241" t="str">
            <v>4500</v>
          </cell>
          <cell r="D241" t="str">
            <v>20-4500</v>
          </cell>
          <cell r="E241" t="str">
            <v>Accessories</v>
          </cell>
          <cell r="F241" t="str">
            <v>4500 · Accessories</v>
          </cell>
        </row>
        <row r="242">
          <cell r="B242" t="str">
            <v>11653-5623.2</v>
          </cell>
          <cell r="C242" t="str">
            <v>4502</v>
          </cell>
          <cell r="D242" t="str">
            <v>20-4502</v>
          </cell>
          <cell r="E242" t="str">
            <v>Balls</v>
          </cell>
          <cell r="F242" t="str">
            <v>4502 · Balls</v>
          </cell>
        </row>
        <row r="243">
          <cell r="B243" t="str">
            <v>11653-5623.3</v>
          </cell>
          <cell r="C243" t="str">
            <v>4503</v>
          </cell>
          <cell r="D243" t="str">
            <v>20-4503</v>
          </cell>
          <cell r="E243" t="str">
            <v>Equipment</v>
          </cell>
          <cell r="F243" t="str">
            <v>4503 · Equipment</v>
          </cell>
        </row>
        <row r="244">
          <cell r="B244" t="str">
            <v>11653-5623.4</v>
          </cell>
          <cell r="C244" t="str">
            <v>4521</v>
          </cell>
          <cell r="D244" t="str">
            <v>20-4521</v>
          </cell>
          <cell r="E244" t="str">
            <v>Gloves</v>
          </cell>
          <cell r="F244" t="str">
            <v>4521 · Gloves</v>
          </cell>
        </row>
        <row r="245">
          <cell r="B245" t="str">
            <v>11653-5623.7</v>
          </cell>
          <cell r="C245" t="str">
            <v>4522</v>
          </cell>
          <cell r="D245" t="str">
            <v>20-4522</v>
          </cell>
          <cell r="E245" t="str">
            <v>Headwear</v>
          </cell>
          <cell r="F245" t="str">
            <v>4522 · Headwear</v>
          </cell>
        </row>
        <row r="246">
          <cell r="B246" t="str">
            <v>11653-5623.8</v>
          </cell>
          <cell r="C246" t="str">
            <v>4523</v>
          </cell>
          <cell r="D246" t="str">
            <v>20-4523</v>
          </cell>
          <cell r="E246" t="str">
            <v>Ladies Wear</v>
          </cell>
          <cell r="F246" t="str">
            <v>4523 · Ladies Wear</v>
          </cell>
        </row>
        <row r="247">
          <cell r="B247" t="str">
            <v>11653-5623.9</v>
          </cell>
          <cell r="C247" t="str">
            <v>4524</v>
          </cell>
          <cell r="D247" t="str">
            <v>20-4524</v>
          </cell>
          <cell r="E247" t="str">
            <v>Mens Wear</v>
          </cell>
          <cell r="F247" t="str">
            <v>4524 · Mens Wear</v>
          </cell>
        </row>
        <row r="248">
          <cell r="B248" t="str">
            <v>11653-5623.10</v>
          </cell>
          <cell r="C248" t="str">
            <v>4525</v>
          </cell>
          <cell r="D248" t="str">
            <v>20-4525</v>
          </cell>
          <cell r="E248" t="str">
            <v>Shoes</v>
          </cell>
          <cell r="F248" t="str">
            <v>4525 · Shoes</v>
          </cell>
        </row>
        <row r="249">
          <cell r="B249" t="str">
            <v>11653-6623.2</v>
          </cell>
          <cell r="C249">
            <v>5502</v>
          </cell>
          <cell r="D249" t="str">
            <v>20-5502</v>
          </cell>
          <cell r="E249" t="str">
            <v>COGS-Balls</v>
          </cell>
          <cell r="F249" t="str">
            <v>5502 · COGS-Balls</v>
          </cell>
        </row>
        <row r="250">
          <cell r="B250" t="str">
            <v>11653-6623.3</v>
          </cell>
          <cell r="C250">
            <v>5503</v>
          </cell>
          <cell r="D250" t="str">
            <v>20-5503</v>
          </cell>
          <cell r="E250" t="str">
            <v>COGS-Equipment</v>
          </cell>
          <cell r="F250" t="str">
            <v>5503 · COGS-Equipment</v>
          </cell>
        </row>
        <row r="251">
          <cell r="B251" t="str">
            <v>11653-6623.1</v>
          </cell>
          <cell r="C251">
            <v>5504</v>
          </cell>
          <cell r="D251" t="str">
            <v>20-5504</v>
          </cell>
          <cell r="E251" t="str">
            <v>COGS - Accessories</v>
          </cell>
          <cell r="F251" t="str">
            <v>5504 · COGS - Accessories</v>
          </cell>
        </row>
        <row r="252">
          <cell r="B252" t="str">
            <v>11653-6623.4</v>
          </cell>
          <cell r="C252">
            <v>5521</v>
          </cell>
          <cell r="D252" t="str">
            <v>20-5521</v>
          </cell>
          <cell r="E252" t="str">
            <v>COGS-Gloves</v>
          </cell>
          <cell r="F252" t="str">
            <v>5521 · COGS-Gloves</v>
          </cell>
        </row>
        <row r="253">
          <cell r="B253" t="str">
            <v>11653-6623.7</v>
          </cell>
          <cell r="C253">
            <v>5522</v>
          </cell>
          <cell r="D253" t="str">
            <v>20-5522</v>
          </cell>
          <cell r="E253" t="str">
            <v>COGS-Headwear</v>
          </cell>
          <cell r="F253" t="str">
            <v>5522 · COGS-Headwear</v>
          </cell>
        </row>
        <row r="254">
          <cell r="B254" t="str">
            <v>11653-6623.8</v>
          </cell>
          <cell r="C254">
            <v>5523</v>
          </cell>
          <cell r="D254" t="str">
            <v>20-5523</v>
          </cell>
          <cell r="E254" t="str">
            <v>COGS-Ladies Wear</v>
          </cell>
          <cell r="F254" t="str">
            <v>5523 · COGS-Ladies Wear</v>
          </cell>
        </row>
        <row r="255">
          <cell r="B255" t="str">
            <v>11653-6623.9</v>
          </cell>
          <cell r="C255">
            <v>5524</v>
          </cell>
          <cell r="D255" t="str">
            <v>20-5524</v>
          </cell>
          <cell r="E255" t="str">
            <v>COGS-Mens Wear</v>
          </cell>
          <cell r="F255" t="str">
            <v>5524 · COGS-Mens Wear</v>
          </cell>
        </row>
        <row r="256">
          <cell r="B256" t="str">
            <v>11653-6623.10</v>
          </cell>
          <cell r="C256">
            <v>5525</v>
          </cell>
          <cell r="D256" t="str">
            <v>20-5525</v>
          </cell>
          <cell r="E256" t="str">
            <v>COGS-Shoes</v>
          </cell>
          <cell r="F256" t="str">
            <v>5525 · COGS-Shoes</v>
          </cell>
        </row>
        <row r="257">
          <cell r="B257" t="str">
            <v>11653-7110</v>
          </cell>
          <cell r="C257">
            <v>6600</v>
          </cell>
          <cell r="D257" t="str">
            <v>20-6600</v>
          </cell>
          <cell r="E257" t="str">
            <v>Leased employees - Salaries</v>
          </cell>
          <cell r="F257" t="str">
            <v>6600 · Lease emps -Salaries</v>
          </cell>
        </row>
        <row r="258">
          <cell r="B258" t="str">
            <v>11653-7130</v>
          </cell>
          <cell r="C258">
            <v>6606</v>
          </cell>
          <cell r="D258" t="str">
            <v>20-6606</v>
          </cell>
          <cell r="E258" t="str">
            <v>Leased Emp Benes, Taxes &amp; Fees</v>
          </cell>
          <cell r="F258" t="str">
            <v>6606 · Leased Emp Benes, Taxes &amp; Fees</v>
          </cell>
        </row>
        <row r="259">
          <cell r="B259" t="str">
            <v>11653-7440</v>
          </cell>
          <cell r="C259">
            <v>7015</v>
          </cell>
          <cell r="D259" t="str">
            <v>20-7015</v>
          </cell>
          <cell r="E259" t="str">
            <v>General (operating) supplies</v>
          </cell>
          <cell r="F259" t="str">
            <v>7015 · General (operating) supplies</v>
          </cell>
        </row>
        <row r="260">
          <cell r="B260" t="str">
            <v>11653-7480</v>
          </cell>
          <cell r="C260">
            <v>7018</v>
          </cell>
          <cell r="D260" t="str">
            <v>20-7018</v>
          </cell>
          <cell r="E260" t="str">
            <v>Range Expense</v>
          </cell>
          <cell r="F260" t="str">
            <v>7018 · Range Expense</v>
          </cell>
        </row>
        <row r="261">
          <cell r="B261" t="str">
            <v>11653-7120</v>
          </cell>
          <cell r="C261">
            <v>7305</v>
          </cell>
          <cell r="D261" t="str">
            <v>20-7305</v>
          </cell>
          <cell r="E261" t="str">
            <v>Service Agreements</v>
          </cell>
          <cell r="F261" t="str">
            <v>7305 · Service Agreements</v>
          </cell>
        </row>
        <row r="262">
          <cell r="B262" t="str">
            <v>11653-7213</v>
          </cell>
          <cell r="C262">
            <v>7315</v>
          </cell>
          <cell r="D262" t="str">
            <v>20-7315</v>
          </cell>
          <cell r="E262" t="str">
            <v>Maintenance Contracts</v>
          </cell>
          <cell r="F262" t="str">
            <v>7315 · Maintenance Contracts</v>
          </cell>
        </row>
        <row r="263">
          <cell r="B263" t="str">
            <v>11653-7435</v>
          </cell>
          <cell r="C263" t="str">
            <v>7215</v>
          </cell>
          <cell r="D263" t="str">
            <v>20-7215</v>
          </cell>
          <cell r="E263" t="str">
            <v>Entertainment</v>
          </cell>
          <cell r="F263" t="str">
            <v>7215 · Entertainment</v>
          </cell>
        </row>
        <row r="264">
          <cell r="B264" t="str">
            <v>11653-7320</v>
          </cell>
          <cell r="C264" t="str">
            <v>7570</v>
          </cell>
          <cell r="D264" t="str">
            <v>20-7570</v>
          </cell>
          <cell r="E264" t="str">
            <v>Telephone</v>
          </cell>
          <cell r="F264" t="str">
            <v>7570 · Telephone</v>
          </cell>
        </row>
        <row r="265">
          <cell r="B265" t="str">
            <v>11653-7450</v>
          </cell>
          <cell r="C265">
            <v>7320</v>
          </cell>
          <cell r="D265" t="str">
            <v>20-7320</v>
          </cell>
          <cell r="E265" t="str">
            <v>Equipment rental</v>
          </cell>
          <cell r="F265" t="str">
            <v>7320 · Equipment rental</v>
          </cell>
        </row>
        <row r="266">
          <cell r="B266" t="str">
            <v>11653-7210</v>
          </cell>
          <cell r="C266">
            <v>7350</v>
          </cell>
          <cell r="D266" t="str">
            <v>20-7350</v>
          </cell>
          <cell r="E266" t="str">
            <v>Repairs/ Maintenance</v>
          </cell>
          <cell r="F266" t="str">
            <v>7350 · Repairs/ Maintenance</v>
          </cell>
        </row>
        <row r="267">
          <cell r="B267" t="str">
            <v>11653-7436</v>
          </cell>
          <cell r="C267" t="str">
            <v>7010</v>
          </cell>
          <cell r="D267" t="str">
            <v>20-7010</v>
          </cell>
          <cell r="E267" t="str">
            <v>Cleaning supplies</v>
          </cell>
          <cell r="F267" t="str">
            <v>7010 · Cleaning supplies</v>
          </cell>
        </row>
        <row r="268">
          <cell r="B268" t="str">
            <v>11653-7437</v>
          </cell>
          <cell r="C268">
            <v>7352</v>
          </cell>
          <cell r="D268" t="str">
            <v>20-7352</v>
          </cell>
          <cell r="E268" t="str">
            <v>Equipment Replacement</v>
          </cell>
          <cell r="F268" t="str">
            <v>7352 · Equipment Replacement</v>
          </cell>
        </row>
        <row r="269">
          <cell r="B269" t="str">
            <v>11653-7470</v>
          </cell>
          <cell r="C269" t="str">
            <v>7630</v>
          </cell>
          <cell r="D269" t="str">
            <v>20-7630</v>
          </cell>
          <cell r="E269" t="str">
            <v>License / Permits</v>
          </cell>
          <cell r="F269" t="str">
            <v>7630 · License / Permits</v>
          </cell>
        </row>
        <row r="270">
          <cell r="B270" t="str">
            <v>11653-7675</v>
          </cell>
          <cell r="C270">
            <v>7501</v>
          </cell>
          <cell r="D270" t="str">
            <v>20-7501</v>
          </cell>
          <cell r="E270" t="str">
            <v>Cash Over/Short</v>
          </cell>
          <cell r="F270" t="str">
            <v>7501 · Cash Over/Short</v>
          </cell>
        </row>
        <row r="271">
          <cell r="B271" t="str">
            <v>11653-7425</v>
          </cell>
          <cell r="C271" t="str">
            <v>8075</v>
          </cell>
          <cell r="D271" t="str">
            <v>20-8075</v>
          </cell>
          <cell r="E271" t="str">
            <v>Electricity</v>
          </cell>
          <cell r="F271" t="str">
            <v>8075 · Electricity</v>
          </cell>
        </row>
        <row r="272">
          <cell r="B272" t="str">
            <v>11653-7426</v>
          </cell>
          <cell r="C272">
            <v>7528</v>
          </cell>
          <cell r="D272" t="str">
            <v>20-7528</v>
          </cell>
          <cell r="E272" t="str">
            <v>Uniforms</v>
          </cell>
          <cell r="F272" t="str">
            <v>7528 · Uniforms</v>
          </cell>
        </row>
        <row r="273">
          <cell r="B273" t="str">
            <v>11653-7710</v>
          </cell>
          <cell r="C273" t="str">
            <v>7500</v>
          </cell>
          <cell r="D273" t="str">
            <v>20-7500</v>
          </cell>
          <cell r="E273" t="str">
            <v>Bank Charges</v>
          </cell>
          <cell r="F273" t="str">
            <v>7500 · Bank Charges</v>
          </cell>
        </row>
        <row r="274">
          <cell r="B274" t="str">
            <v>11653-7310</v>
          </cell>
          <cell r="C274">
            <v>7550</v>
          </cell>
          <cell r="D274" t="str">
            <v>20-7550</v>
          </cell>
          <cell r="E274" t="str">
            <v>Postage</v>
          </cell>
          <cell r="F274" t="str">
            <v>7550 · Postage</v>
          </cell>
        </row>
        <row r="275">
          <cell r="B275" t="str">
            <v>11653-7550</v>
          </cell>
          <cell r="C275">
            <v>7610</v>
          </cell>
          <cell r="D275" t="str">
            <v>20-7610</v>
          </cell>
          <cell r="E275" t="str">
            <v>Dues &amp; Subscriptions</v>
          </cell>
          <cell r="F275" t="str">
            <v>7610 · Dues &amp; Subscriptions</v>
          </cell>
        </row>
        <row r="276">
          <cell r="B276" t="str">
            <v>11653-7610</v>
          </cell>
          <cell r="C276">
            <v>7610</v>
          </cell>
          <cell r="D276" t="str">
            <v>20-7610</v>
          </cell>
          <cell r="E276" t="str">
            <v>Dues &amp; Subscriptions</v>
          </cell>
          <cell r="F276" t="str">
            <v>7610 · Dues &amp; Subscriptions</v>
          </cell>
        </row>
        <row r="277">
          <cell r="B277" t="str">
            <v>11653-7709</v>
          </cell>
          <cell r="C277">
            <v>7677</v>
          </cell>
          <cell r="D277" t="str">
            <v>20-7677</v>
          </cell>
          <cell r="E277" t="str">
            <v>Tournaments / Awards</v>
          </cell>
          <cell r="F277" t="str">
            <v>7677 · Tournaments / Awards</v>
          </cell>
        </row>
        <row r="278">
          <cell r="B278" t="str">
            <v>11653-8200</v>
          </cell>
          <cell r="C278">
            <v>8640</v>
          </cell>
          <cell r="D278" t="str">
            <v>20-8640</v>
          </cell>
          <cell r="E278" t="str">
            <v>Personal property taxes</v>
          </cell>
          <cell r="F278" t="str">
            <v>8640 · Personal property taxes</v>
          </cell>
        </row>
        <row r="279">
          <cell r="B279" t="str">
            <v>11653-7430</v>
          </cell>
          <cell r="C279" t="str">
            <v>7066</v>
          </cell>
          <cell r="D279" t="str">
            <v>20-7066</v>
          </cell>
          <cell r="E279" t="str">
            <v>Laundry &amp; Linen</v>
          </cell>
          <cell r="F279" t="str">
            <v>7066 · Laundry &amp; Linen</v>
          </cell>
        </row>
        <row r="280">
          <cell r="B280" t="str">
            <v>11653-7403</v>
          </cell>
          <cell r="C280" t="str">
            <v>7403</v>
          </cell>
          <cell r="D280" t="str">
            <v>20-7403</v>
          </cell>
          <cell r="E280" t="str">
            <v>Equipment Lease</v>
          </cell>
          <cell r="F280" t="str">
            <v>7403 · Equipment Lease</v>
          </cell>
        </row>
        <row r="281">
          <cell r="B281" t="str">
            <v>11653-7652</v>
          </cell>
          <cell r="C281" t="str">
            <v>7505</v>
          </cell>
          <cell r="D281" t="str">
            <v>20-7505</v>
          </cell>
          <cell r="E281" t="str">
            <v>Credit Card Processing Fees</v>
          </cell>
          <cell r="F281" t="str">
            <v>7505 · Credit Card Processing Fees</v>
          </cell>
        </row>
        <row r="282">
          <cell r="B282" t="str">
            <v>11653-7350</v>
          </cell>
          <cell r="C282" t="str">
            <v>7540</v>
          </cell>
          <cell r="D282" t="str">
            <v>20-7540</v>
          </cell>
          <cell r="E282" t="str">
            <v>Office Supplies</v>
          </cell>
          <cell r="F282" t="str">
            <v>7540 · Office Supplies</v>
          </cell>
        </row>
        <row r="283">
          <cell r="B283" t="str">
            <v>11653-7427</v>
          </cell>
          <cell r="C283" t="str">
            <v>7655</v>
          </cell>
          <cell r="D283" t="str">
            <v>20-7655</v>
          </cell>
          <cell r="E283" t="str">
            <v>Personnel Supplies</v>
          </cell>
          <cell r="F283" t="str">
            <v>7655 · Personnel Supplies</v>
          </cell>
        </row>
        <row r="284">
          <cell r="B284" t="str">
            <v>11653-7465</v>
          </cell>
          <cell r="C284" t="str">
            <v>8350</v>
          </cell>
          <cell r="D284" t="str">
            <v>20-8350</v>
          </cell>
          <cell r="E284" t="str">
            <v>Trash Removal</v>
          </cell>
          <cell r="F284" t="str">
            <v>8350 · Trash Removal</v>
          </cell>
        </row>
        <row r="285">
          <cell r="B285" t="str">
            <v>11653-7645</v>
          </cell>
          <cell r="C285" t="str">
            <v>8375</v>
          </cell>
          <cell r="D285" t="str">
            <v>20-8375</v>
          </cell>
          <cell r="E285" t="str">
            <v>Security</v>
          </cell>
          <cell r="F285" t="str">
            <v>8375 · Security</v>
          </cell>
        </row>
        <row r="286">
          <cell r="B286" t="str">
            <v>11653-7460</v>
          </cell>
          <cell r="C286" t="str">
            <v>8425</v>
          </cell>
          <cell r="D286" t="str">
            <v>20-8425</v>
          </cell>
          <cell r="E286" t="str">
            <v>Water</v>
          </cell>
          <cell r="F286" t="str">
            <v>8425 · Water</v>
          </cell>
        </row>
        <row r="287">
          <cell r="B287" t="str">
            <v>11653-7560</v>
          </cell>
          <cell r="C287" t="str">
            <v>8500</v>
          </cell>
          <cell r="D287" t="str">
            <v>20-8500</v>
          </cell>
          <cell r="E287" t="str">
            <v>Management Fee</v>
          </cell>
          <cell r="F287" t="str">
            <v>8500 · Management Fee</v>
          </cell>
        </row>
        <row r="288">
          <cell r="B288" t="str">
            <v>11653-8300</v>
          </cell>
          <cell r="C288" t="str">
            <v>8670</v>
          </cell>
          <cell r="D288" t="str">
            <v>20-8670</v>
          </cell>
          <cell r="E288" t="str">
            <v>Insurance</v>
          </cell>
          <cell r="F288" t="str">
            <v>8670 · Insurance</v>
          </cell>
        </row>
        <row r="289">
          <cell r="B289" t="str">
            <v>11653-8720</v>
          </cell>
          <cell r="C289" t="str">
            <v>8720</v>
          </cell>
          <cell r="D289" t="str">
            <v>20-8720</v>
          </cell>
          <cell r="E289" t="str">
            <v>Obligations under capital lease</v>
          </cell>
          <cell r="F289" t="str">
            <v>8720 · Obligations Under Capital Lease</v>
          </cell>
        </row>
        <row r="290">
          <cell r="B290" t="str">
            <v>11653-8000</v>
          </cell>
          <cell r="C290" t="str">
            <v>8850</v>
          </cell>
          <cell r="D290" t="str">
            <v>20-8850</v>
          </cell>
          <cell r="E290" t="str">
            <v>Depreciation - Other</v>
          </cell>
          <cell r="F290" t="str">
            <v>8850 · Depreciation - Other</v>
          </cell>
        </row>
        <row r="291">
          <cell r="B291" t="str">
            <v>11653-7435</v>
          </cell>
          <cell r="C291" t="str">
            <v>7435</v>
          </cell>
          <cell r="D291" t="str">
            <v>20-7435</v>
          </cell>
          <cell r="E291" t="str">
            <v>Entertainment</v>
          </cell>
          <cell r="F291" t="str">
            <v>7435 · Entertainment</v>
          </cell>
        </row>
        <row r="292">
          <cell r="B292" t="str">
            <v>11653-7330</v>
          </cell>
          <cell r="C292" t="str">
            <v>7560</v>
          </cell>
          <cell r="D292" t="str">
            <v>20-7560</v>
          </cell>
          <cell r="E292" t="str">
            <v>Printing &amp; Copying</v>
          </cell>
          <cell r="F292" t="str">
            <v>7560 · Printing &amp; Copying</v>
          </cell>
        </row>
        <row r="293">
          <cell r="F293" t="str">
            <v xml:space="preserve"> · </v>
          </cell>
        </row>
        <row r="294">
          <cell r="B294" t="str">
            <v>11654-7110</v>
          </cell>
          <cell r="C294">
            <v>6600</v>
          </cell>
          <cell r="D294" t="str">
            <v>30-6600</v>
          </cell>
          <cell r="E294" t="str">
            <v>Leased employees - Salaries</v>
          </cell>
          <cell r="F294" t="str">
            <v>6600 · Lease emps -Salaries</v>
          </cell>
        </row>
        <row r="295">
          <cell r="B295" t="str">
            <v>11654-7130</v>
          </cell>
          <cell r="C295">
            <v>6606</v>
          </cell>
          <cell r="D295" t="str">
            <v>30-6606</v>
          </cell>
          <cell r="E295" t="str">
            <v>Leased Emp Benes, Taxes &amp; Fees</v>
          </cell>
          <cell r="F295" t="str">
            <v>6606 · Leased Emp Benes, Taxes &amp; Fees</v>
          </cell>
        </row>
        <row r="296">
          <cell r="B296" t="str">
            <v>11654-7436</v>
          </cell>
          <cell r="C296">
            <v>7010</v>
          </cell>
          <cell r="D296" t="str">
            <v>30-7010</v>
          </cell>
          <cell r="E296" t="str">
            <v>Cleaning supplies</v>
          </cell>
          <cell r="F296" t="str">
            <v>7010 · Cleaning supplies</v>
          </cell>
        </row>
        <row r="297">
          <cell r="B297" t="str">
            <v>11654-7440</v>
          </cell>
          <cell r="C297">
            <v>7015</v>
          </cell>
          <cell r="D297" t="str">
            <v>30-7015</v>
          </cell>
          <cell r="E297" t="str">
            <v>General (operating) supplies</v>
          </cell>
          <cell r="F297" t="str">
            <v>7015 · General (operating) supplies</v>
          </cell>
        </row>
        <row r="298">
          <cell r="B298" t="str">
            <v>11654-7217</v>
          </cell>
          <cell r="C298">
            <v>7017</v>
          </cell>
          <cell r="D298" t="str">
            <v>30-7017</v>
          </cell>
          <cell r="E298" t="str">
            <v>Small Tools</v>
          </cell>
          <cell r="F298" t="str">
            <v>7017 · Small Tools</v>
          </cell>
        </row>
        <row r="299">
          <cell r="B299" t="str">
            <v>11654-7120</v>
          </cell>
          <cell r="C299">
            <v>7305</v>
          </cell>
          <cell r="D299" t="str">
            <v>30-7305</v>
          </cell>
          <cell r="E299" t="str">
            <v>Service Agreements</v>
          </cell>
          <cell r="F299" t="str">
            <v>7305 · Service Agreements</v>
          </cell>
        </row>
        <row r="300">
          <cell r="B300" t="str">
            <v>11654-7213</v>
          </cell>
          <cell r="C300">
            <v>7315</v>
          </cell>
          <cell r="D300" t="str">
            <v>30-7315</v>
          </cell>
          <cell r="E300" t="str">
            <v>Maintenance Contracts</v>
          </cell>
          <cell r="F300" t="str">
            <v>7315 · Maintenance Contracts</v>
          </cell>
        </row>
        <row r="301">
          <cell r="B301" t="str">
            <v>11654-7450</v>
          </cell>
          <cell r="C301">
            <v>7320</v>
          </cell>
          <cell r="D301" t="str">
            <v>30-7320</v>
          </cell>
          <cell r="E301" t="str">
            <v>Equipment rental</v>
          </cell>
          <cell r="F301" t="str">
            <v>7320 · Equipment rental</v>
          </cell>
        </row>
        <row r="302">
          <cell r="B302" t="str">
            <v>11654-7210</v>
          </cell>
          <cell r="C302">
            <v>7350</v>
          </cell>
          <cell r="D302" t="str">
            <v>30-7350</v>
          </cell>
          <cell r="E302" t="str">
            <v>Repairs/ Maintenance</v>
          </cell>
          <cell r="F302" t="str">
            <v>7350 · Repairs/ Maintenance</v>
          </cell>
        </row>
        <row r="303">
          <cell r="B303" t="str">
            <v>11654-7280</v>
          </cell>
          <cell r="C303">
            <v>7350</v>
          </cell>
          <cell r="D303" t="str">
            <v>30-7350</v>
          </cell>
          <cell r="E303" t="str">
            <v>Repairs/ Maintenance</v>
          </cell>
          <cell r="F303" t="str">
            <v>7350 · Repairs/ Maintenance</v>
          </cell>
        </row>
        <row r="304">
          <cell r="B304" t="str">
            <v>11654-7426</v>
          </cell>
          <cell r="C304">
            <v>7528</v>
          </cell>
          <cell r="D304" t="str">
            <v>30-7528</v>
          </cell>
          <cell r="E304" t="str">
            <v>Uniforms</v>
          </cell>
          <cell r="F304" t="str">
            <v>7528 · Uniforms</v>
          </cell>
        </row>
        <row r="305">
          <cell r="B305" t="str">
            <v>11654-7350</v>
          </cell>
          <cell r="C305">
            <v>7540</v>
          </cell>
          <cell r="D305" t="str">
            <v>30-7540</v>
          </cell>
          <cell r="E305" t="str">
            <v>Office Supplies</v>
          </cell>
          <cell r="F305" t="str">
            <v>7540 · Office Supplies</v>
          </cell>
        </row>
        <row r="306">
          <cell r="B306" t="str">
            <v>11654-7320</v>
          </cell>
          <cell r="C306">
            <v>7570</v>
          </cell>
          <cell r="D306" t="str">
            <v>30-7570</v>
          </cell>
          <cell r="E306" t="str">
            <v>Telephone</v>
          </cell>
          <cell r="F306" t="str">
            <v>7570 · Telephone</v>
          </cell>
        </row>
        <row r="307">
          <cell r="B307" t="str">
            <v>11654-7580</v>
          </cell>
          <cell r="C307">
            <v>7610</v>
          </cell>
          <cell r="D307" t="str">
            <v>30-7610</v>
          </cell>
          <cell r="E307" t="str">
            <v>Dues &amp; Subscriptions</v>
          </cell>
          <cell r="F307" t="str">
            <v>7610 · Dues &amp; Subscriptions</v>
          </cell>
        </row>
        <row r="308">
          <cell r="B308" t="str">
            <v>11654-7610</v>
          </cell>
          <cell r="C308">
            <v>7610</v>
          </cell>
          <cell r="D308" t="str">
            <v>30-7610</v>
          </cell>
          <cell r="E308" t="str">
            <v>Dues &amp; Subscriptions</v>
          </cell>
          <cell r="F308" t="str">
            <v>7610 · Dues &amp; Subscriptions</v>
          </cell>
        </row>
        <row r="309">
          <cell r="B309" t="str">
            <v>11654-7470</v>
          </cell>
          <cell r="C309">
            <v>7630</v>
          </cell>
          <cell r="D309" t="str">
            <v>30-7630</v>
          </cell>
          <cell r="E309" t="str">
            <v>License / Permits</v>
          </cell>
          <cell r="F309" t="str">
            <v>7630 · License / Permits</v>
          </cell>
        </row>
        <row r="310">
          <cell r="B310" t="str">
            <v>11654-7140</v>
          </cell>
          <cell r="C310">
            <v>7644</v>
          </cell>
          <cell r="D310" t="str">
            <v>30-7644</v>
          </cell>
          <cell r="E310" t="str">
            <v>Education &amp; training</v>
          </cell>
          <cell r="F310" t="str">
            <v>7644 · Education &amp; training</v>
          </cell>
        </row>
        <row r="311">
          <cell r="B311" t="str">
            <v>11654-7415</v>
          </cell>
          <cell r="C311">
            <v>7646</v>
          </cell>
          <cell r="D311" t="str">
            <v>30-7646</v>
          </cell>
          <cell r="E311" t="str">
            <v>Employee Travel Incl Meals</v>
          </cell>
          <cell r="F311" t="str">
            <v>7646 · Employee Travel Incl Meals</v>
          </cell>
        </row>
        <row r="312">
          <cell r="B312" t="str">
            <v>11654-7427</v>
          </cell>
          <cell r="C312">
            <v>7655</v>
          </cell>
          <cell r="D312" t="str">
            <v>30-7655</v>
          </cell>
          <cell r="E312" t="str">
            <v>Personnel Supplies</v>
          </cell>
          <cell r="F312" t="str">
            <v>7655 · Personnel Supplies</v>
          </cell>
        </row>
        <row r="313">
          <cell r="B313" t="str">
            <v>11654-7270</v>
          </cell>
          <cell r="C313">
            <v>7800</v>
          </cell>
          <cell r="D313" t="str">
            <v>30-7800</v>
          </cell>
          <cell r="E313" t="str">
            <v>Chemicals</v>
          </cell>
          <cell r="F313" t="str">
            <v>7800 · Chemicals</v>
          </cell>
        </row>
        <row r="314">
          <cell r="B314" t="str">
            <v>11654-7260</v>
          </cell>
          <cell r="C314">
            <v>7810</v>
          </cell>
          <cell r="D314" t="str">
            <v>30-7810</v>
          </cell>
          <cell r="E314" t="str">
            <v>Fertilizer</v>
          </cell>
          <cell r="F314" t="str">
            <v>7810 · Fertilizer</v>
          </cell>
        </row>
        <row r="315">
          <cell r="B315" t="str">
            <v>11654-7240</v>
          </cell>
          <cell r="C315">
            <v>7830</v>
          </cell>
          <cell r="D315" t="str">
            <v>30-7830</v>
          </cell>
          <cell r="E315" t="str">
            <v>Irrigation repairs &amp; maintenance</v>
          </cell>
          <cell r="F315" t="str">
            <v>7830 · Irrigation Repairs &amp; Maintenanc</v>
          </cell>
        </row>
        <row r="316">
          <cell r="B316" t="str">
            <v>11654-7262</v>
          </cell>
          <cell r="C316">
            <v>7865</v>
          </cell>
          <cell r="D316" t="str">
            <v>30-7865</v>
          </cell>
          <cell r="E316" t="str">
            <v>Sod</v>
          </cell>
          <cell r="F316" t="str">
            <v>7865 · Sod</v>
          </cell>
        </row>
        <row r="317">
          <cell r="B317" t="str">
            <v>11654-7263</v>
          </cell>
          <cell r="C317">
            <v>7871</v>
          </cell>
          <cell r="D317" t="str">
            <v>30-7871</v>
          </cell>
          <cell r="E317" t="str">
            <v>Mulch</v>
          </cell>
          <cell r="F317" t="str">
            <v>7871 · Mulch</v>
          </cell>
        </row>
        <row r="318">
          <cell r="B318" t="str">
            <v>11654-7250</v>
          </cell>
          <cell r="C318">
            <v>8000</v>
          </cell>
          <cell r="D318" t="str">
            <v>30-8000</v>
          </cell>
          <cell r="E318" t="str">
            <v>Building maintenance</v>
          </cell>
          <cell r="F318" t="str">
            <v>8000 · Building maintenance</v>
          </cell>
        </row>
        <row r="319">
          <cell r="B319" t="str">
            <v>11654-7425</v>
          </cell>
          <cell r="C319">
            <v>8075</v>
          </cell>
          <cell r="D319" t="str">
            <v>30-8075</v>
          </cell>
          <cell r="E319" t="str">
            <v>Electricity</v>
          </cell>
          <cell r="F319" t="str">
            <v>8075 · Electricity</v>
          </cell>
        </row>
        <row r="320">
          <cell r="B320" t="str">
            <v>11654-7455</v>
          </cell>
          <cell r="C320">
            <v>8150</v>
          </cell>
          <cell r="D320" t="str">
            <v>30-8150</v>
          </cell>
          <cell r="E320" t="str">
            <v>Fuel</v>
          </cell>
          <cell r="F320" t="str">
            <v>8150 · Fuel</v>
          </cell>
        </row>
        <row r="321">
          <cell r="B321" t="str">
            <v>11654-7465</v>
          </cell>
          <cell r="C321">
            <v>8350</v>
          </cell>
          <cell r="D321" t="str">
            <v>30-8350</v>
          </cell>
          <cell r="E321" t="str">
            <v>Trash Removal</v>
          </cell>
          <cell r="F321" t="str">
            <v>8350 · Trash Removal</v>
          </cell>
        </row>
        <row r="322">
          <cell r="B322" t="str">
            <v>11654-7460</v>
          </cell>
          <cell r="C322">
            <v>8425</v>
          </cell>
          <cell r="D322" t="str">
            <v>30-8425</v>
          </cell>
          <cell r="E322" t="str">
            <v>Water</v>
          </cell>
          <cell r="F322" t="str">
            <v>8425 · Water</v>
          </cell>
        </row>
        <row r="323">
          <cell r="B323" t="str">
            <v>11654-7861</v>
          </cell>
          <cell r="C323" t="str">
            <v>7861</v>
          </cell>
          <cell r="D323" t="str">
            <v>30-7861</v>
          </cell>
          <cell r="E323" t="str">
            <v>Top Dressing Green Sand</v>
          </cell>
          <cell r="F323" t="str">
            <v>7861 · Top Dressing Green Sand</v>
          </cell>
        </row>
        <row r="324">
          <cell r="F324" t="str">
            <v xml:space="preserve"> · </v>
          </cell>
        </row>
        <row r="325">
          <cell r="B325" t="str">
            <v>11652-5624.4</v>
          </cell>
          <cell r="C325">
            <v>4060</v>
          </cell>
          <cell r="D325" t="str">
            <v>90-4060</v>
          </cell>
          <cell r="E325" t="str">
            <v>Other Income</v>
          </cell>
          <cell r="F325" t="str">
            <v>4060 · Other Income</v>
          </cell>
        </row>
        <row r="326">
          <cell r="B326" t="str">
            <v>11652-5624.1</v>
          </cell>
          <cell r="C326" t="str">
            <v>4100</v>
          </cell>
          <cell r="D326" t="str">
            <v>90-4100</v>
          </cell>
          <cell r="E326" t="str">
            <v>Restaurant Food Sales</v>
          </cell>
          <cell r="F326" t="str">
            <v>4100 · Restaurant Food Sales</v>
          </cell>
        </row>
        <row r="327">
          <cell r="B327" t="str">
            <v>11652-5624.2</v>
          </cell>
          <cell r="C327" t="str">
            <v>4102</v>
          </cell>
          <cell r="D327" t="str">
            <v>90-4102</v>
          </cell>
          <cell r="E327" t="str">
            <v>Soft Beverage Sales</v>
          </cell>
          <cell r="F327" t="str">
            <v>4102 · Soft Beverage Sales</v>
          </cell>
        </row>
        <row r="328">
          <cell r="B328" t="str">
            <v>11652-5624.6</v>
          </cell>
          <cell r="C328" t="str">
            <v>4103</v>
          </cell>
          <cell r="D328" t="str">
            <v>90-4103</v>
          </cell>
          <cell r="E328" t="str">
            <v>Beer Sales</v>
          </cell>
          <cell r="F328" t="str">
            <v>4103 · Beer Sales</v>
          </cell>
        </row>
        <row r="329">
          <cell r="B329" t="str">
            <v>11652-5624.5</v>
          </cell>
          <cell r="C329" t="str">
            <v>4104</v>
          </cell>
          <cell r="D329" t="str">
            <v>90-4104</v>
          </cell>
          <cell r="E329" t="str">
            <v>Liquor Sales</v>
          </cell>
          <cell r="F329" t="str">
            <v>4104 · Liquor Sales</v>
          </cell>
        </row>
        <row r="330">
          <cell r="B330" t="str">
            <v>11652-5624.7</v>
          </cell>
          <cell r="C330" t="str">
            <v>4105</v>
          </cell>
          <cell r="D330" t="str">
            <v>90-4105</v>
          </cell>
          <cell r="E330" t="str">
            <v>Wine Sales</v>
          </cell>
          <cell r="F330" t="str">
            <v>4105 · Wine Sales</v>
          </cell>
        </row>
        <row r="331">
          <cell r="B331" t="str">
            <v>11652-5625.6</v>
          </cell>
          <cell r="C331" t="str">
            <v>4190</v>
          </cell>
          <cell r="D331" t="str">
            <v>90-4190</v>
          </cell>
          <cell r="E331" t="str">
            <v>Other Income</v>
          </cell>
          <cell r="F331" t="str">
            <v>4190 · Other Income - Restaurant</v>
          </cell>
        </row>
        <row r="332">
          <cell r="B332" t="str">
            <v>11652-6624.1</v>
          </cell>
          <cell r="C332">
            <v>5100</v>
          </cell>
          <cell r="D332" t="str">
            <v>90-5100</v>
          </cell>
          <cell r="E332" t="str">
            <v>COGS - Food</v>
          </cell>
          <cell r="F332" t="str">
            <v>5100 · COGS - Food</v>
          </cell>
        </row>
        <row r="333">
          <cell r="B333" t="str">
            <v>11652-6624.2</v>
          </cell>
          <cell r="C333">
            <v>5102</v>
          </cell>
          <cell r="D333" t="str">
            <v>90-5102</v>
          </cell>
          <cell r="E333" t="str">
            <v>COGS -  Soft Bev</v>
          </cell>
          <cell r="F333" t="str">
            <v>5102 · COGS -  Soft Beverage</v>
          </cell>
        </row>
        <row r="334">
          <cell r="B334" t="str">
            <v>11652-6624.6</v>
          </cell>
          <cell r="C334">
            <v>5103</v>
          </cell>
          <cell r="D334" t="str">
            <v>90-5103</v>
          </cell>
          <cell r="E334" t="str">
            <v>COGS - Beer</v>
          </cell>
          <cell r="F334" t="str">
            <v>5103 · COGS - Beer</v>
          </cell>
        </row>
        <row r="335">
          <cell r="B335" t="str">
            <v>11652-6624.5</v>
          </cell>
          <cell r="C335">
            <v>5104</v>
          </cell>
          <cell r="D335" t="str">
            <v>90-5104</v>
          </cell>
          <cell r="E335" t="str">
            <v>COGS - Liquor</v>
          </cell>
          <cell r="F335" t="str">
            <v>5104 · COGS - Liquor</v>
          </cell>
        </row>
        <row r="336">
          <cell r="B336" t="str">
            <v>11652-6624.7</v>
          </cell>
          <cell r="C336">
            <v>5105</v>
          </cell>
          <cell r="D336" t="str">
            <v>90-5105</v>
          </cell>
          <cell r="E336" t="str">
            <v>COGS - Wine</v>
          </cell>
          <cell r="F336" t="str">
            <v>5105 · COGS - Wine</v>
          </cell>
        </row>
        <row r="337">
          <cell r="B337" t="str">
            <v>11652-6624.1</v>
          </cell>
          <cell r="C337">
            <v>5106</v>
          </cell>
          <cell r="D337" t="str">
            <v>90-5106</v>
          </cell>
          <cell r="E337" t="str">
            <v>COGS- Perishables</v>
          </cell>
          <cell r="F337" t="str">
            <v>5106 · COGS- Perishables</v>
          </cell>
        </row>
        <row r="338">
          <cell r="B338" t="str">
            <v>11652-7110</v>
          </cell>
          <cell r="C338">
            <v>6600</v>
          </cell>
          <cell r="D338" t="str">
            <v>90-6600</v>
          </cell>
          <cell r="E338" t="str">
            <v>Leased employees - Salaries</v>
          </cell>
          <cell r="F338" t="str">
            <v>6600 · Lease emps -Salaries</v>
          </cell>
        </row>
        <row r="339">
          <cell r="B339" t="str">
            <v>11652-7130</v>
          </cell>
          <cell r="C339">
            <v>6606</v>
          </cell>
          <cell r="D339" t="str">
            <v>90-6606</v>
          </cell>
          <cell r="E339" t="str">
            <v>Leased Emp Benes, Taxes &amp; Fees</v>
          </cell>
          <cell r="F339" t="str">
            <v>6606 · Leased Emp Benes, Taxes &amp; Fees</v>
          </cell>
        </row>
        <row r="340">
          <cell r="B340" t="str">
            <v>11652-7436</v>
          </cell>
          <cell r="C340">
            <v>7010</v>
          </cell>
          <cell r="D340" t="str">
            <v>90-7010</v>
          </cell>
          <cell r="E340" t="str">
            <v>Cleaning supplies</v>
          </cell>
          <cell r="F340" t="str">
            <v>7010 · Cleaning supplies</v>
          </cell>
        </row>
        <row r="341">
          <cell r="B341" t="str">
            <v>11652-7270</v>
          </cell>
          <cell r="C341">
            <v>7014</v>
          </cell>
          <cell r="D341" t="str">
            <v>90-7014</v>
          </cell>
          <cell r="E341" t="str">
            <v>Supplies - Chemicals</v>
          </cell>
          <cell r="F341" t="str">
            <v>7014 · Supplies - Chemicals</v>
          </cell>
        </row>
        <row r="342">
          <cell r="B342" t="str">
            <v>11652-7442</v>
          </cell>
          <cell r="C342">
            <v>7025</v>
          </cell>
          <cell r="D342" t="str">
            <v>90-7025</v>
          </cell>
          <cell r="E342" t="str">
            <v>Supplies- Paper Goods</v>
          </cell>
          <cell r="F342" t="str">
            <v>7025 · Supplies- Paper Goods</v>
          </cell>
        </row>
        <row r="343">
          <cell r="B343" t="str">
            <v>11652-7440</v>
          </cell>
          <cell r="C343" t="str">
            <v>7015</v>
          </cell>
          <cell r="D343" t="str">
            <v>90-7015</v>
          </cell>
          <cell r="E343" t="str">
            <v>General (operating) supplies</v>
          </cell>
          <cell r="F343" t="str">
            <v>7015 · General (operating) supplies</v>
          </cell>
        </row>
        <row r="344">
          <cell r="B344" t="str">
            <v>11652-7061</v>
          </cell>
          <cell r="C344">
            <v>7061</v>
          </cell>
          <cell r="D344" t="str">
            <v>90-7061</v>
          </cell>
          <cell r="E344" t="str">
            <v>Supplies - FOH</v>
          </cell>
          <cell r="F344" t="str">
            <v>7061 · Supplies - FOH</v>
          </cell>
        </row>
        <row r="345">
          <cell r="B345" t="str">
            <v>11652-7441</v>
          </cell>
          <cell r="C345">
            <v>7063</v>
          </cell>
          <cell r="D345" t="str">
            <v>90-7063</v>
          </cell>
          <cell r="E345" t="str">
            <v xml:space="preserve">China, Glass, Silver </v>
          </cell>
          <cell r="F345" t="str">
            <v>7063 · China, Glass, Silver</v>
          </cell>
        </row>
        <row r="346">
          <cell r="B346" t="str">
            <v>11652-7430</v>
          </cell>
          <cell r="C346">
            <v>7066</v>
          </cell>
          <cell r="D346" t="str">
            <v>90-7066</v>
          </cell>
          <cell r="E346" t="str">
            <v>Laundry &amp; Linen</v>
          </cell>
          <cell r="F346" t="str">
            <v>7066 · Laundry &amp; Linen</v>
          </cell>
        </row>
        <row r="347">
          <cell r="B347" t="str">
            <v>11652-7443</v>
          </cell>
          <cell r="C347">
            <v>7115</v>
          </cell>
          <cell r="D347" t="str">
            <v>90-7115</v>
          </cell>
          <cell r="E347" t="str">
            <v>Decorations &amp; Flowers</v>
          </cell>
          <cell r="F347" t="str">
            <v>7115 · Decorations &amp; Flowers</v>
          </cell>
        </row>
        <row r="348">
          <cell r="B348" t="str">
            <v>11652-7120</v>
          </cell>
          <cell r="C348" t="str">
            <v>7305</v>
          </cell>
          <cell r="D348" t="str">
            <v>90-7305</v>
          </cell>
          <cell r="E348" t="str">
            <v>Contract Services</v>
          </cell>
          <cell r="F348" t="str">
            <v>7305 · Service Agreements</v>
          </cell>
        </row>
        <row r="349">
          <cell r="B349" t="str">
            <v>11652-7213</v>
          </cell>
          <cell r="C349">
            <v>7315</v>
          </cell>
          <cell r="D349" t="str">
            <v>90-7315</v>
          </cell>
          <cell r="E349" t="str">
            <v>Maintenance Contracts</v>
          </cell>
          <cell r="F349" t="str">
            <v>7315 · Maintenance Contracts</v>
          </cell>
        </row>
        <row r="350">
          <cell r="B350" t="str">
            <v>11652-7450</v>
          </cell>
          <cell r="C350">
            <v>7320</v>
          </cell>
          <cell r="D350" t="str">
            <v>90-7320</v>
          </cell>
          <cell r="E350" t="str">
            <v>Equipment rental</v>
          </cell>
          <cell r="F350" t="str">
            <v>7320 · Equipment rental</v>
          </cell>
        </row>
        <row r="351">
          <cell r="B351" t="str">
            <v>11652-7210</v>
          </cell>
          <cell r="C351">
            <v>7350</v>
          </cell>
          <cell r="D351" t="str">
            <v>90-7350</v>
          </cell>
          <cell r="E351" t="str">
            <v>Repairs/ Maintenance</v>
          </cell>
          <cell r="F351" t="str">
            <v>7350 · Repairs/ Maintenance</v>
          </cell>
        </row>
        <row r="352">
          <cell r="B352" t="str">
            <v>11652-7437</v>
          </cell>
          <cell r="C352">
            <v>7352</v>
          </cell>
          <cell r="D352" t="str">
            <v>90-7352</v>
          </cell>
          <cell r="E352" t="str">
            <v>Equipment Replacement</v>
          </cell>
          <cell r="F352" t="str">
            <v>7352 · Equipment Replacement</v>
          </cell>
        </row>
        <row r="353">
          <cell r="B353" t="str">
            <v>11652-7675</v>
          </cell>
          <cell r="C353">
            <v>7501</v>
          </cell>
          <cell r="D353" t="str">
            <v>90-7501</v>
          </cell>
          <cell r="E353" t="str">
            <v>Cash Over/Short</v>
          </cell>
          <cell r="F353" t="str">
            <v>7501 · Cash Over/Short</v>
          </cell>
        </row>
        <row r="354">
          <cell r="B354" t="str">
            <v>11652-7426</v>
          </cell>
          <cell r="C354">
            <v>7528</v>
          </cell>
          <cell r="D354" t="str">
            <v>90-7528</v>
          </cell>
          <cell r="E354" t="str">
            <v>Uniforms</v>
          </cell>
          <cell r="F354" t="str">
            <v>7528 · Uniforms</v>
          </cell>
        </row>
        <row r="355">
          <cell r="B355" t="str">
            <v>11652-7330</v>
          </cell>
          <cell r="C355">
            <v>7560</v>
          </cell>
          <cell r="D355" t="str">
            <v>90-7560</v>
          </cell>
          <cell r="E355" t="str">
            <v>Printing &amp; Copying</v>
          </cell>
          <cell r="F355" t="str">
            <v>7560 · Printing &amp; Copying</v>
          </cell>
        </row>
        <row r="356">
          <cell r="B356" t="str">
            <v>11652-7455</v>
          </cell>
          <cell r="C356">
            <v>8150</v>
          </cell>
          <cell r="D356" t="str">
            <v>90-8150</v>
          </cell>
          <cell r="E356" t="str">
            <v>Fuel</v>
          </cell>
          <cell r="F356" t="str">
            <v>8150 · Fuel</v>
          </cell>
        </row>
      </sheetData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eet - HOA @ 053119"/>
      <sheetName val="HOA Admin Inc Stmt"/>
      <sheetName val="TOPS Inc Stmt"/>
      <sheetName val="TOPS Inc Stmt PY"/>
    </sheetNames>
    <sheetDataSet>
      <sheetData sheetId="0"/>
      <sheetData sheetId="1"/>
      <sheetData sheetId="2"/>
      <sheetData sheetId="3">
        <row r="1">
          <cell r="C1" t="str">
            <v>Sarasota National Master Assn, Inc.</v>
          </cell>
        </row>
        <row r="2">
          <cell r="C2" t="str">
            <v>Income/Expense Statement</v>
          </cell>
        </row>
        <row r="3">
          <cell r="C3" t="str">
            <v>Period: 05/01/18 to 05/31/18</v>
          </cell>
        </row>
        <row r="4">
          <cell r="D4" t="str">
            <v>Current Period</v>
          </cell>
          <cell r="H4" t="str">
            <v>Year-To-Date</v>
          </cell>
          <cell r="K4" t="str">
            <v>Yearly</v>
          </cell>
        </row>
        <row r="5">
          <cell r="A5" t="str">
            <v>Account</v>
          </cell>
          <cell r="B5" t="str">
            <v>Description</v>
          </cell>
          <cell r="C5" t="str">
            <v>Actual</v>
          </cell>
          <cell r="D5" t="str">
            <v>Budget</v>
          </cell>
          <cell r="E5" t="str">
            <v>Variance</v>
          </cell>
          <cell r="G5" t="str">
            <v>Actual</v>
          </cell>
          <cell r="H5" t="str">
            <v>Budget</v>
          </cell>
          <cell r="J5" t="str">
            <v>Variance</v>
          </cell>
          <cell r="K5" t="str">
            <v>Budget</v>
          </cell>
        </row>
        <row r="6">
          <cell r="A6" t="str">
            <v>INCOME:</v>
          </cell>
        </row>
        <row r="7">
          <cell r="A7" t="str">
            <v>HOA Master Income</v>
          </cell>
        </row>
        <row r="8">
          <cell r="A8">
            <v>4000</v>
          </cell>
          <cell r="B8" t="str">
            <v xml:space="preserve">HOA Master Assessment        </v>
          </cell>
          <cell r="C8">
            <v>118674.99</v>
          </cell>
          <cell r="D8">
            <v>161448</v>
          </cell>
          <cell r="E8">
            <v>-42773.01</v>
          </cell>
          <cell r="G8">
            <v>582298.82999999996</v>
          </cell>
          <cell r="H8">
            <v>776390</v>
          </cell>
          <cell r="J8">
            <v>-194091.17</v>
          </cell>
          <cell r="K8">
            <v>1992910</v>
          </cell>
        </row>
        <row r="9">
          <cell r="A9">
            <v>4002</v>
          </cell>
          <cell r="B9" t="str">
            <v xml:space="preserve">Assessment 80' Classic-Golf  </v>
          </cell>
          <cell r="C9">
            <v>8452.5</v>
          </cell>
          <cell r="D9">
            <v>15680</v>
          </cell>
          <cell r="E9">
            <v>-7227.5</v>
          </cell>
          <cell r="G9">
            <v>42172.89</v>
          </cell>
          <cell r="H9">
            <v>75950</v>
          </cell>
          <cell r="J9">
            <v>-33777.11</v>
          </cell>
          <cell r="K9">
            <v>192570</v>
          </cell>
        </row>
        <row r="10">
          <cell r="A10">
            <v>4003</v>
          </cell>
          <cell r="B10" t="str">
            <v>Assessment 52' Grand Villa-Gl</v>
          </cell>
          <cell r="C10">
            <v>35226</v>
          </cell>
          <cell r="D10">
            <v>45372</v>
          </cell>
          <cell r="E10">
            <v>-10146</v>
          </cell>
          <cell r="G10">
            <v>171011.16</v>
          </cell>
          <cell r="H10">
            <v>221160</v>
          </cell>
          <cell r="J10">
            <v>-50148.84</v>
          </cell>
          <cell r="K10">
            <v>554724</v>
          </cell>
        </row>
        <row r="11">
          <cell r="A11">
            <v>4004</v>
          </cell>
          <cell r="B11" t="str">
            <v>Assessment 46' Villa Lot Soci</v>
          </cell>
          <cell r="C11">
            <v>9435</v>
          </cell>
          <cell r="D11">
            <v>14641</v>
          </cell>
          <cell r="E11">
            <v>-5206</v>
          </cell>
          <cell r="G11">
            <v>47031.76</v>
          </cell>
          <cell r="H11">
            <v>69878</v>
          </cell>
          <cell r="J11">
            <v>-22846.240000000002</v>
          </cell>
          <cell r="K11">
            <v>181682</v>
          </cell>
        </row>
        <row r="12">
          <cell r="A12">
            <v>4010</v>
          </cell>
          <cell r="B12" t="str">
            <v xml:space="preserve">Late Fee Income              </v>
          </cell>
          <cell r="C12">
            <v>-87.89</v>
          </cell>
          <cell r="D12">
            <v>0</v>
          </cell>
          <cell r="E12">
            <v>-87.89</v>
          </cell>
          <cell r="G12">
            <v>1655.07</v>
          </cell>
          <cell r="H12">
            <v>0</v>
          </cell>
          <cell r="J12">
            <v>1655.07</v>
          </cell>
          <cell r="K12">
            <v>0</v>
          </cell>
        </row>
        <row r="13">
          <cell r="A13">
            <v>4030</v>
          </cell>
          <cell r="B13" t="str">
            <v xml:space="preserve">Other Income                 </v>
          </cell>
          <cell r="C13">
            <v>0</v>
          </cell>
          <cell r="D13">
            <v>0</v>
          </cell>
          <cell r="E13">
            <v>0</v>
          </cell>
          <cell r="G13">
            <v>25</v>
          </cell>
          <cell r="H13">
            <v>0</v>
          </cell>
          <cell r="J13">
            <v>25</v>
          </cell>
          <cell r="K13">
            <v>0</v>
          </cell>
        </row>
        <row r="14">
          <cell r="A14">
            <v>4050</v>
          </cell>
          <cell r="B14" t="str">
            <v xml:space="preserve">Interest Income-Operating    </v>
          </cell>
          <cell r="C14">
            <v>32.81</v>
          </cell>
          <cell r="D14">
            <v>0</v>
          </cell>
          <cell r="E14">
            <v>32.81</v>
          </cell>
          <cell r="G14">
            <v>157.61000000000001</v>
          </cell>
          <cell r="H14">
            <v>0</v>
          </cell>
          <cell r="J14">
            <v>157.61000000000001</v>
          </cell>
          <cell r="K14">
            <v>0</v>
          </cell>
        </row>
        <row r="15">
          <cell r="A15">
            <v>4090</v>
          </cell>
          <cell r="B15" t="str">
            <v xml:space="preserve">Developer Contribution - HOA </v>
          </cell>
          <cell r="C15">
            <v>171168</v>
          </cell>
          <cell r="D15">
            <v>0</v>
          </cell>
          <cell r="E15">
            <v>171168</v>
          </cell>
          <cell r="G15">
            <v>347067</v>
          </cell>
          <cell r="H15">
            <v>0</v>
          </cell>
          <cell r="J15">
            <v>347067</v>
          </cell>
          <cell r="K15">
            <v>0</v>
          </cell>
        </row>
        <row r="16">
          <cell r="A16">
            <v>4100</v>
          </cell>
          <cell r="B16" t="str">
            <v xml:space="preserve">Gate Card/Clicker Income     </v>
          </cell>
          <cell r="C16">
            <v>20</v>
          </cell>
          <cell r="D16">
            <v>0</v>
          </cell>
          <cell r="E16">
            <v>20</v>
          </cell>
          <cell r="G16">
            <v>140</v>
          </cell>
          <cell r="H16">
            <v>0</v>
          </cell>
          <cell r="J16">
            <v>140</v>
          </cell>
          <cell r="K16">
            <v>0</v>
          </cell>
        </row>
        <row r="17">
          <cell r="C17" t="str">
            <v xml:space="preserve">______________ </v>
          </cell>
          <cell r="D17" t="str">
            <v xml:space="preserve">______________ </v>
          </cell>
          <cell r="E17" t="str">
            <v xml:space="preserve">______________ </v>
          </cell>
          <cell r="G17" t="str">
            <v xml:space="preserve">______________ </v>
          </cell>
          <cell r="H17" t="str">
            <v xml:space="preserve">______________ </v>
          </cell>
          <cell r="J17" t="str">
            <v xml:space="preserve">______________ </v>
          </cell>
          <cell r="K17" t="str">
            <v>______________</v>
          </cell>
        </row>
        <row r="18">
          <cell r="B18" t="str">
            <v xml:space="preserve">Total HOA  Income            </v>
          </cell>
          <cell r="C18">
            <v>342921.41</v>
          </cell>
          <cell r="D18">
            <v>237141</v>
          </cell>
          <cell r="E18">
            <v>105780.41</v>
          </cell>
          <cell r="G18">
            <v>1191559.32</v>
          </cell>
          <cell r="H18">
            <v>1143378</v>
          </cell>
          <cell r="J18">
            <v>48181.32</v>
          </cell>
          <cell r="K18">
            <v>2921886</v>
          </cell>
        </row>
        <row r="20">
          <cell r="A20" t="str">
            <v>Administrative Expenses</v>
          </cell>
        </row>
        <row r="21">
          <cell r="A21">
            <v>7000</v>
          </cell>
          <cell r="B21" t="str">
            <v xml:space="preserve">Insurance                    </v>
          </cell>
          <cell r="C21">
            <v>7272.52</v>
          </cell>
          <cell r="D21">
            <v>4780.33</v>
          </cell>
          <cell r="E21">
            <v>-2492.19</v>
          </cell>
          <cell r="G21">
            <v>37528.480000000003</v>
          </cell>
          <cell r="H21">
            <v>23901.65</v>
          </cell>
          <cell r="J21">
            <v>-13626.83</v>
          </cell>
          <cell r="K21">
            <v>57364</v>
          </cell>
        </row>
        <row r="22">
          <cell r="A22">
            <v>7005</v>
          </cell>
          <cell r="B22" t="str">
            <v xml:space="preserve">Accounting Fees              </v>
          </cell>
          <cell r="C22">
            <v>1092</v>
          </cell>
          <cell r="D22">
            <v>20313</v>
          </cell>
          <cell r="E22">
            <v>19221</v>
          </cell>
          <cell r="G22">
            <v>2292</v>
          </cell>
          <cell r="H22">
            <v>22781</v>
          </cell>
          <cell r="J22">
            <v>20489</v>
          </cell>
          <cell r="K22">
            <v>25000</v>
          </cell>
        </row>
        <row r="23">
          <cell r="A23">
            <v>7010</v>
          </cell>
          <cell r="B23" t="str">
            <v xml:space="preserve">Licenses and Fees            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71</v>
          </cell>
          <cell r="J23">
            <v>71</v>
          </cell>
          <cell r="K23">
            <v>71</v>
          </cell>
        </row>
        <row r="24">
          <cell r="A24">
            <v>7015</v>
          </cell>
          <cell r="B24" t="str">
            <v xml:space="preserve">Office &amp; Administration      </v>
          </cell>
          <cell r="C24">
            <v>544.73</v>
          </cell>
          <cell r="D24">
            <v>150</v>
          </cell>
          <cell r="E24">
            <v>-394.73</v>
          </cell>
          <cell r="G24">
            <v>2328.16</v>
          </cell>
          <cell r="H24">
            <v>750</v>
          </cell>
          <cell r="J24">
            <v>-1578.16</v>
          </cell>
          <cell r="K24">
            <v>1800</v>
          </cell>
        </row>
        <row r="25">
          <cell r="A25">
            <v>7017</v>
          </cell>
          <cell r="B25" t="str">
            <v xml:space="preserve">Postage                      </v>
          </cell>
          <cell r="C25">
            <v>0</v>
          </cell>
          <cell r="D25">
            <v>540</v>
          </cell>
          <cell r="E25">
            <v>540</v>
          </cell>
          <cell r="G25">
            <v>0</v>
          </cell>
          <cell r="H25">
            <v>1399</v>
          </cell>
          <cell r="J25">
            <v>1399</v>
          </cell>
          <cell r="K25">
            <v>2380</v>
          </cell>
        </row>
        <row r="26">
          <cell r="A26">
            <v>7025</v>
          </cell>
          <cell r="B26" t="str">
            <v xml:space="preserve">Legal Fees                   </v>
          </cell>
          <cell r="C26">
            <v>61.25</v>
          </cell>
          <cell r="D26">
            <v>800</v>
          </cell>
          <cell r="E26">
            <v>738.75</v>
          </cell>
          <cell r="G26">
            <v>1972.75</v>
          </cell>
          <cell r="H26">
            <v>4000</v>
          </cell>
          <cell r="J26">
            <v>2027.25</v>
          </cell>
          <cell r="K26">
            <v>9600</v>
          </cell>
        </row>
        <row r="27">
          <cell r="A27">
            <v>7035</v>
          </cell>
          <cell r="B27" t="str">
            <v xml:space="preserve">Management Service Contract  </v>
          </cell>
          <cell r="C27">
            <v>5979.95</v>
          </cell>
          <cell r="D27">
            <v>7811</v>
          </cell>
          <cell r="E27">
            <v>1831.05</v>
          </cell>
          <cell r="G27">
            <v>29511.7</v>
          </cell>
          <cell r="H27">
            <v>37562</v>
          </cell>
          <cell r="J27">
            <v>8050.3</v>
          </cell>
          <cell r="K27">
            <v>96416</v>
          </cell>
        </row>
        <row r="28">
          <cell r="A28">
            <v>7040</v>
          </cell>
          <cell r="B28" t="str">
            <v xml:space="preserve">Mgmt Admin Staffing          </v>
          </cell>
          <cell r="C28">
            <v>5519.84</v>
          </cell>
          <cell r="D28">
            <v>6352</v>
          </cell>
          <cell r="E28">
            <v>832.16</v>
          </cell>
          <cell r="G28">
            <v>35303.53</v>
          </cell>
          <cell r="H28">
            <v>31964</v>
          </cell>
          <cell r="J28">
            <v>-3339.53</v>
          </cell>
          <cell r="K28">
            <v>77250</v>
          </cell>
        </row>
        <row r="29">
          <cell r="A29">
            <v>7095</v>
          </cell>
          <cell r="B29" t="str">
            <v xml:space="preserve">Bad Debt                     </v>
          </cell>
          <cell r="C29">
            <v>666.67</v>
          </cell>
          <cell r="D29">
            <v>0</v>
          </cell>
          <cell r="E29">
            <v>-666.67</v>
          </cell>
          <cell r="G29">
            <v>3333.35</v>
          </cell>
          <cell r="H29">
            <v>0</v>
          </cell>
          <cell r="J29">
            <v>-3333.35</v>
          </cell>
          <cell r="K29">
            <v>0</v>
          </cell>
        </row>
        <row r="30">
          <cell r="A30">
            <v>7170</v>
          </cell>
          <cell r="B30" t="str">
            <v>Holiday Lighting &amp; Decoration</v>
          </cell>
          <cell r="C30">
            <v>0</v>
          </cell>
          <cell r="D30">
            <v>100</v>
          </cell>
          <cell r="E30">
            <v>100</v>
          </cell>
          <cell r="G30">
            <v>0</v>
          </cell>
          <cell r="H30">
            <v>100</v>
          </cell>
          <cell r="J30">
            <v>100</v>
          </cell>
          <cell r="K30">
            <v>15000</v>
          </cell>
        </row>
        <row r="31">
          <cell r="A31">
            <v>7175</v>
          </cell>
          <cell r="B31" t="str">
            <v xml:space="preserve">Fountain Repair &amp; Maint      </v>
          </cell>
          <cell r="C31">
            <v>267.5</v>
          </cell>
          <cell r="D31">
            <v>0</v>
          </cell>
          <cell r="E31">
            <v>-267.5</v>
          </cell>
          <cell r="G31">
            <v>1337.5</v>
          </cell>
          <cell r="H31">
            <v>0</v>
          </cell>
          <cell r="J31">
            <v>-1337.5</v>
          </cell>
          <cell r="K31">
            <v>0</v>
          </cell>
        </row>
        <row r="32">
          <cell r="A32">
            <v>7177</v>
          </cell>
          <cell r="B32" t="str">
            <v xml:space="preserve">Lake Maintenance             </v>
          </cell>
          <cell r="C32">
            <v>0</v>
          </cell>
          <cell r="D32">
            <v>3000</v>
          </cell>
          <cell r="E32">
            <v>3000</v>
          </cell>
          <cell r="G32">
            <v>0</v>
          </cell>
          <cell r="H32">
            <v>15000</v>
          </cell>
          <cell r="J32">
            <v>15000</v>
          </cell>
          <cell r="K32">
            <v>36000</v>
          </cell>
        </row>
        <row r="33">
          <cell r="C33" t="str">
            <v xml:space="preserve">______________ </v>
          </cell>
          <cell r="D33" t="str">
            <v xml:space="preserve">______________ </v>
          </cell>
          <cell r="E33" t="str">
            <v xml:space="preserve">______________ </v>
          </cell>
          <cell r="G33" t="str">
            <v xml:space="preserve">______________ </v>
          </cell>
          <cell r="H33" t="str">
            <v xml:space="preserve">______________ </v>
          </cell>
          <cell r="J33" t="str">
            <v xml:space="preserve">______________ </v>
          </cell>
          <cell r="K33" t="str">
            <v>______________</v>
          </cell>
        </row>
        <row r="34">
          <cell r="B34" t="str">
            <v xml:space="preserve">Total Administrative Expense </v>
          </cell>
          <cell r="C34">
            <v>21404.46</v>
          </cell>
          <cell r="D34">
            <v>43846.33</v>
          </cell>
          <cell r="E34">
            <v>22441.87</v>
          </cell>
          <cell r="G34">
            <v>113607.47</v>
          </cell>
          <cell r="H34">
            <v>137528.65</v>
          </cell>
          <cell r="J34">
            <v>23921.18</v>
          </cell>
          <cell r="K34">
            <v>320881</v>
          </cell>
        </row>
        <row r="36">
          <cell r="A36" t="str">
            <v>Clubhouse Expenses</v>
          </cell>
        </row>
        <row r="37">
          <cell r="A37">
            <v>7100</v>
          </cell>
          <cell r="B37" t="str">
            <v xml:space="preserve">Irrigation Repairs           </v>
          </cell>
          <cell r="C37">
            <v>220</v>
          </cell>
          <cell r="D37">
            <v>2870</v>
          </cell>
          <cell r="E37">
            <v>2650</v>
          </cell>
          <cell r="G37">
            <v>14800.51</v>
          </cell>
          <cell r="H37">
            <v>17540</v>
          </cell>
          <cell r="J37">
            <v>2739.49</v>
          </cell>
          <cell r="K37">
            <v>37630</v>
          </cell>
        </row>
        <row r="38">
          <cell r="A38">
            <v>7102</v>
          </cell>
          <cell r="B38" t="str">
            <v xml:space="preserve">Backflow Valve Inspection    </v>
          </cell>
          <cell r="C38">
            <v>0</v>
          </cell>
          <cell r="D38">
            <v>0</v>
          </cell>
          <cell r="E38">
            <v>0</v>
          </cell>
          <cell r="G38">
            <v>0</v>
          </cell>
          <cell r="H38">
            <v>225</v>
          </cell>
          <cell r="J38">
            <v>225</v>
          </cell>
          <cell r="K38">
            <v>225</v>
          </cell>
        </row>
        <row r="39">
          <cell r="A39">
            <v>7105</v>
          </cell>
          <cell r="B39" t="str">
            <v xml:space="preserve">Security Services            </v>
          </cell>
          <cell r="C39">
            <v>6466.15</v>
          </cell>
          <cell r="D39">
            <v>0</v>
          </cell>
          <cell r="E39">
            <v>-6466.15</v>
          </cell>
          <cell r="G39">
            <v>49930.53</v>
          </cell>
          <cell r="H39">
            <v>0</v>
          </cell>
          <cell r="J39">
            <v>-49930.53</v>
          </cell>
          <cell r="K39">
            <v>0</v>
          </cell>
        </row>
        <row r="40">
          <cell r="A40">
            <v>7110</v>
          </cell>
          <cell r="B40" t="str">
            <v xml:space="preserve">Lawn Maint - Common          </v>
          </cell>
          <cell r="C40">
            <v>32194.17</v>
          </cell>
          <cell r="D40">
            <v>0</v>
          </cell>
          <cell r="E40">
            <v>-32194.17</v>
          </cell>
          <cell r="G40">
            <v>160970.85</v>
          </cell>
          <cell r="H40">
            <v>0</v>
          </cell>
          <cell r="J40">
            <v>-160970.85</v>
          </cell>
          <cell r="K40">
            <v>0</v>
          </cell>
        </row>
        <row r="41">
          <cell r="A41">
            <v>7120</v>
          </cell>
          <cell r="B41" t="str">
            <v xml:space="preserve">Landscape Repl-Common        </v>
          </cell>
          <cell r="C41">
            <v>0</v>
          </cell>
          <cell r="D41">
            <v>1250</v>
          </cell>
          <cell r="E41">
            <v>1250</v>
          </cell>
          <cell r="G41">
            <v>3544.84</v>
          </cell>
          <cell r="H41">
            <v>6250</v>
          </cell>
          <cell r="J41">
            <v>2705.16</v>
          </cell>
          <cell r="K41">
            <v>15000</v>
          </cell>
        </row>
        <row r="42">
          <cell r="A42">
            <v>7125</v>
          </cell>
          <cell r="B42" t="str">
            <v xml:space="preserve">Landscape-Mulch              </v>
          </cell>
          <cell r="C42">
            <v>0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J42">
            <v>0</v>
          </cell>
          <cell r="K42">
            <v>112536</v>
          </cell>
        </row>
        <row r="43">
          <cell r="A43">
            <v>7130</v>
          </cell>
          <cell r="B43" t="str">
            <v xml:space="preserve">Tree/Hedge Trimming          </v>
          </cell>
          <cell r="C43">
            <v>0</v>
          </cell>
          <cell r="D43">
            <v>0</v>
          </cell>
          <cell r="E43">
            <v>0</v>
          </cell>
          <cell r="G43">
            <v>125</v>
          </cell>
          <cell r="H43">
            <v>0</v>
          </cell>
          <cell r="J43">
            <v>-125</v>
          </cell>
          <cell r="K43">
            <v>87416</v>
          </cell>
        </row>
        <row r="44">
          <cell r="A44">
            <v>7132</v>
          </cell>
          <cell r="B44" t="str">
            <v xml:space="preserve">Service Agreement            </v>
          </cell>
          <cell r="C44">
            <v>0</v>
          </cell>
          <cell r="D44">
            <v>54220</v>
          </cell>
          <cell r="E44">
            <v>54220</v>
          </cell>
          <cell r="G44">
            <v>0</v>
          </cell>
          <cell r="H44">
            <v>280100</v>
          </cell>
          <cell r="J44">
            <v>280100</v>
          </cell>
          <cell r="K44">
            <v>668640</v>
          </cell>
        </row>
        <row r="45">
          <cell r="A45">
            <v>7135</v>
          </cell>
          <cell r="B45" t="str">
            <v xml:space="preserve">General Repairs &amp; Maint      </v>
          </cell>
          <cell r="C45">
            <v>317.98</v>
          </cell>
          <cell r="D45">
            <v>768</v>
          </cell>
          <cell r="E45">
            <v>450.02</v>
          </cell>
          <cell r="G45">
            <v>20701.16</v>
          </cell>
          <cell r="H45">
            <v>3364</v>
          </cell>
          <cell r="J45">
            <v>-17337.16</v>
          </cell>
          <cell r="K45">
            <v>9586</v>
          </cell>
        </row>
        <row r="46">
          <cell r="A46">
            <v>7140</v>
          </cell>
          <cell r="B46" t="str">
            <v xml:space="preserve">Electric &amp; Gas               </v>
          </cell>
          <cell r="C46">
            <v>8024.75</v>
          </cell>
          <cell r="D46">
            <v>10119</v>
          </cell>
          <cell r="E46">
            <v>2094.25</v>
          </cell>
          <cell r="G46">
            <v>41949.59</v>
          </cell>
          <cell r="H46">
            <v>50595</v>
          </cell>
          <cell r="J46">
            <v>8645.41</v>
          </cell>
          <cell r="K46">
            <v>121428</v>
          </cell>
        </row>
        <row r="47">
          <cell r="A47">
            <v>7145</v>
          </cell>
          <cell r="B47" t="str">
            <v xml:space="preserve">Cable TV/Music               </v>
          </cell>
          <cell r="C47">
            <v>24572.11</v>
          </cell>
          <cell r="D47">
            <v>39251</v>
          </cell>
          <cell r="E47">
            <v>14678.89</v>
          </cell>
          <cell r="G47">
            <v>120294.38</v>
          </cell>
          <cell r="H47">
            <v>188755</v>
          </cell>
          <cell r="J47">
            <v>68460.62</v>
          </cell>
          <cell r="K47">
            <v>484510</v>
          </cell>
        </row>
        <row r="48">
          <cell r="A48">
            <v>7150</v>
          </cell>
          <cell r="B48" t="str">
            <v xml:space="preserve">Water                        </v>
          </cell>
          <cell r="C48">
            <v>9120.59</v>
          </cell>
          <cell r="D48">
            <v>0</v>
          </cell>
          <cell r="E48">
            <v>-9120.59</v>
          </cell>
          <cell r="G48">
            <v>49619.03</v>
          </cell>
          <cell r="H48">
            <v>0</v>
          </cell>
          <cell r="J48">
            <v>-49619.03</v>
          </cell>
          <cell r="K48">
            <v>0</v>
          </cell>
        </row>
        <row r="49">
          <cell r="A49">
            <v>7155</v>
          </cell>
          <cell r="B49" t="str">
            <v xml:space="preserve">Guardhouse Utilities         </v>
          </cell>
          <cell r="C49">
            <v>291.57</v>
          </cell>
          <cell r="D49">
            <v>920</v>
          </cell>
          <cell r="E49">
            <v>628.42999999999995</v>
          </cell>
          <cell r="G49">
            <v>5628.8</v>
          </cell>
          <cell r="H49">
            <v>4600</v>
          </cell>
          <cell r="J49">
            <v>-1028.8</v>
          </cell>
          <cell r="K49">
            <v>11040</v>
          </cell>
        </row>
        <row r="50">
          <cell r="A50">
            <v>7160</v>
          </cell>
          <cell r="B50" t="str">
            <v xml:space="preserve">Wall Maintenance             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850</v>
          </cell>
          <cell r="J50">
            <v>850</v>
          </cell>
          <cell r="K50">
            <v>850</v>
          </cell>
        </row>
        <row r="51">
          <cell r="A51">
            <v>7162</v>
          </cell>
          <cell r="B51" t="str">
            <v xml:space="preserve">Gate Attendant               </v>
          </cell>
          <cell r="C51">
            <v>0</v>
          </cell>
          <cell r="D51">
            <v>13249</v>
          </cell>
          <cell r="E51">
            <v>13249</v>
          </cell>
          <cell r="G51">
            <v>0</v>
          </cell>
          <cell r="H51">
            <v>66245</v>
          </cell>
          <cell r="J51">
            <v>66245</v>
          </cell>
          <cell r="K51">
            <v>158988</v>
          </cell>
        </row>
        <row r="52">
          <cell r="A52">
            <v>7165</v>
          </cell>
          <cell r="B52" t="str">
            <v xml:space="preserve">Gatehouse/Gates Rep &amp; Maint  </v>
          </cell>
          <cell r="C52">
            <v>1786.83</v>
          </cell>
          <cell r="D52">
            <v>516</v>
          </cell>
          <cell r="E52">
            <v>-1270.83</v>
          </cell>
          <cell r="G52">
            <v>8599.7000000000007</v>
          </cell>
          <cell r="H52">
            <v>18469</v>
          </cell>
          <cell r="J52">
            <v>9869.2999999999993</v>
          </cell>
          <cell r="K52">
            <v>22231</v>
          </cell>
        </row>
        <row r="53">
          <cell r="A53">
            <v>7180</v>
          </cell>
          <cell r="B53" t="str">
            <v xml:space="preserve">Contingency                  </v>
          </cell>
          <cell r="C53">
            <v>0</v>
          </cell>
          <cell r="D53">
            <v>925</v>
          </cell>
          <cell r="E53">
            <v>925</v>
          </cell>
          <cell r="G53">
            <v>0</v>
          </cell>
          <cell r="H53">
            <v>4225</v>
          </cell>
          <cell r="J53">
            <v>4225</v>
          </cell>
          <cell r="K53">
            <v>10000</v>
          </cell>
        </row>
        <row r="54">
          <cell r="C54" t="str">
            <v xml:space="preserve">______________ </v>
          </cell>
          <cell r="D54" t="str">
            <v xml:space="preserve">______________ </v>
          </cell>
          <cell r="E54" t="str">
            <v xml:space="preserve">______________ </v>
          </cell>
          <cell r="G54" t="str">
            <v xml:space="preserve">______________ </v>
          </cell>
          <cell r="H54" t="str">
            <v xml:space="preserve">______________ </v>
          </cell>
          <cell r="J54" t="str">
            <v xml:space="preserve">______________ </v>
          </cell>
          <cell r="K54" t="str">
            <v>______________</v>
          </cell>
        </row>
        <row r="55">
          <cell r="B55" t="str">
            <v xml:space="preserve">Total Clubhouse Expenses     </v>
          </cell>
          <cell r="C55">
            <v>82994.149999999994</v>
          </cell>
          <cell r="D55">
            <v>124088</v>
          </cell>
          <cell r="E55">
            <v>41093.85</v>
          </cell>
          <cell r="G55">
            <v>476164.39</v>
          </cell>
          <cell r="H55">
            <v>641218</v>
          </cell>
          <cell r="J55">
            <v>165053.60999999999</v>
          </cell>
          <cell r="K55">
            <v>1740080</v>
          </cell>
        </row>
        <row r="57">
          <cell r="A57" t="str">
            <v>Association Neighborhood Expense</v>
          </cell>
        </row>
        <row r="58">
          <cell r="A58">
            <v>7200</v>
          </cell>
          <cell r="B58" t="str">
            <v xml:space="preserve">Lawn Maint-80' Lots          </v>
          </cell>
          <cell r="C58">
            <v>8151</v>
          </cell>
          <cell r="D58">
            <v>15680</v>
          </cell>
          <cell r="E58">
            <v>7529</v>
          </cell>
          <cell r="G58">
            <v>40232.5</v>
          </cell>
          <cell r="H58">
            <v>75950</v>
          </cell>
          <cell r="J58">
            <v>35717.5</v>
          </cell>
          <cell r="K58">
            <v>192570</v>
          </cell>
        </row>
        <row r="59">
          <cell r="A59">
            <v>7205</v>
          </cell>
          <cell r="B59" t="str">
            <v xml:space="preserve">Lawn Maint-52' Lots          </v>
          </cell>
          <cell r="C59">
            <v>30195</v>
          </cell>
          <cell r="D59">
            <v>45372</v>
          </cell>
          <cell r="E59">
            <v>15177</v>
          </cell>
          <cell r="G59">
            <v>150579</v>
          </cell>
          <cell r="H59">
            <v>221160</v>
          </cell>
          <cell r="J59">
            <v>70581</v>
          </cell>
          <cell r="K59">
            <v>554724</v>
          </cell>
        </row>
        <row r="60">
          <cell r="A60">
            <v>7210</v>
          </cell>
          <cell r="B60" t="str">
            <v xml:space="preserve">Lawn Maint-46' Lots          </v>
          </cell>
          <cell r="C60">
            <v>9696</v>
          </cell>
          <cell r="D60">
            <v>14641</v>
          </cell>
          <cell r="E60">
            <v>4945</v>
          </cell>
          <cell r="G60">
            <v>46368</v>
          </cell>
          <cell r="H60">
            <v>69877.5</v>
          </cell>
          <cell r="J60">
            <v>23509.5</v>
          </cell>
          <cell r="K60">
            <v>181681.5</v>
          </cell>
        </row>
        <row r="61">
          <cell r="C61" t="str">
            <v xml:space="preserve">______________ </v>
          </cell>
          <cell r="D61" t="str">
            <v xml:space="preserve">______________ </v>
          </cell>
          <cell r="E61" t="str">
            <v xml:space="preserve">______________ </v>
          </cell>
          <cell r="G61" t="str">
            <v xml:space="preserve">______________ </v>
          </cell>
          <cell r="H61" t="str">
            <v xml:space="preserve">______________ </v>
          </cell>
          <cell r="J61" t="str">
            <v xml:space="preserve">______________ </v>
          </cell>
          <cell r="K61" t="str">
            <v>______________</v>
          </cell>
        </row>
        <row r="62">
          <cell r="B62" t="str">
            <v xml:space="preserve">Total Assn Neighborhood Exp  </v>
          </cell>
          <cell r="C62">
            <v>48042</v>
          </cell>
          <cell r="D62">
            <v>75693</v>
          </cell>
          <cell r="E62">
            <v>27651</v>
          </cell>
          <cell r="G62">
            <v>237179.5</v>
          </cell>
          <cell r="H62">
            <v>366987.5</v>
          </cell>
          <cell r="J62">
            <v>129808</v>
          </cell>
          <cell r="K62">
            <v>928975.5</v>
          </cell>
        </row>
        <row r="64">
          <cell r="B64" t="str">
            <v xml:space="preserve">Total HOA Expense            </v>
          </cell>
          <cell r="C64">
            <v>152440.60999999999</v>
          </cell>
          <cell r="D64">
            <v>243627.33</v>
          </cell>
          <cell r="E64">
            <v>91186.72</v>
          </cell>
          <cell r="G64">
            <v>826951.36</v>
          </cell>
          <cell r="H64">
            <v>1145734.1499999999</v>
          </cell>
          <cell r="J64">
            <v>318782.78999999998</v>
          </cell>
          <cell r="K64">
            <v>2989936.5</v>
          </cell>
        </row>
        <row r="66">
          <cell r="B66" t="str">
            <v xml:space="preserve">HOA Net Income (Loss)        </v>
          </cell>
          <cell r="C66">
            <v>190480.8</v>
          </cell>
          <cell r="D66">
            <v>-6486.33</v>
          </cell>
          <cell r="E66">
            <v>196967.13</v>
          </cell>
          <cell r="G66">
            <v>364607.96</v>
          </cell>
          <cell r="H66">
            <v>-2356.15</v>
          </cell>
          <cell r="J66">
            <v>366964.11</v>
          </cell>
          <cell r="K66">
            <v>-68050.5</v>
          </cell>
        </row>
        <row r="67">
          <cell r="C67" t="str">
            <v xml:space="preserve">============== </v>
          </cell>
          <cell r="D67" t="str">
            <v xml:space="preserve">============== </v>
          </cell>
          <cell r="E67" t="str">
            <v xml:space="preserve">============== </v>
          </cell>
          <cell r="G67" t="str">
            <v xml:space="preserve">============== </v>
          </cell>
          <cell r="H67" t="str">
            <v xml:space="preserve">============== </v>
          </cell>
          <cell r="J67" t="str">
            <v xml:space="preserve">============== </v>
          </cell>
          <cell r="K67" t="str">
            <v>==============</v>
          </cell>
        </row>
        <row r="68">
          <cell r="A68" t="str">
            <v>Golf Village Income</v>
          </cell>
        </row>
        <row r="69">
          <cell r="C69" t="str">
            <v xml:space="preserve">______________ </v>
          </cell>
          <cell r="D69" t="str">
            <v xml:space="preserve">______________ </v>
          </cell>
          <cell r="E69" t="str">
            <v xml:space="preserve">______________ </v>
          </cell>
          <cell r="G69" t="str">
            <v xml:space="preserve">______________ </v>
          </cell>
          <cell r="H69" t="str">
            <v xml:space="preserve">______________ </v>
          </cell>
          <cell r="J69" t="str">
            <v xml:space="preserve">______________ </v>
          </cell>
          <cell r="K69" t="str">
            <v>______________</v>
          </cell>
        </row>
        <row r="70">
          <cell r="B70" t="str">
            <v xml:space="preserve">Total Golf Village Income    </v>
          </cell>
          <cell r="C70">
            <v>0</v>
          </cell>
          <cell r="D70">
            <v>0</v>
          </cell>
          <cell r="E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</row>
        <row r="72">
          <cell r="A72" t="str">
            <v>Golf Operations</v>
          </cell>
        </row>
        <row r="73">
          <cell r="C73" t="str">
            <v xml:space="preserve">______________ </v>
          </cell>
          <cell r="D73" t="str">
            <v xml:space="preserve">______________ </v>
          </cell>
          <cell r="E73" t="str">
            <v xml:space="preserve">______________ </v>
          </cell>
          <cell r="G73" t="str">
            <v xml:space="preserve">______________ </v>
          </cell>
          <cell r="H73" t="str">
            <v xml:space="preserve">______________ </v>
          </cell>
          <cell r="J73" t="str">
            <v xml:space="preserve">______________ </v>
          </cell>
          <cell r="K73" t="str">
            <v>______________</v>
          </cell>
        </row>
        <row r="74">
          <cell r="B74" t="str">
            <v xml:space="preserve">Total Golf Operations        </v>
          </cell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</row>
        <row r="76">
          <cell r="A76" t="str">
            <v>Golf Maintenance</v>
          </cell>
        </row>
        <row r="77">
          <cell r="C77" t="str">
            <v xml:space="preserve">______________ </v>
          </cell>
          <cell r="D77" t="str">
            <v xml:space="preserve">______________ </v>
          </cell>
          <cell r="E77" t="str">
            <v xml:space="preserve">______________ </v>
          </cell>
          <cell r="G77" t="str">
            <v xml:space="preserve">______________ </v>
          </cell>
          <cell r="H77" t="str">
            <v xml:space="preserve">______________ </v>
          </cell>
          <cell r="J77" t="str">
            <v xml:space="preserve">______________ </v>
          </cell>
          <cell r="K77" t="str">
            <v>______________</v>
          </cell>
        </row>
        <row r="78">
          <cell r="B78" t="str">
            <v xml:space="preserve">Total Golf Maintenance       </v>
          </cell>
          <cell r="C78">
            <v>0</v>
          </cell>
          <cell r="D78">
            <v>0</v>
          </cell>
          <cell r="E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</row>
        <row r="81">
          <cell r="A81" t="str">
            <v>Other Expenses</v>
          </cell>
        </row>
        <row r="82">
          <cell r="C82" t="str">
            <v xml:space="preserve">______________ </v>
          </cell>
          <cell r="D82" t="str">
            <v xml:space="preserve">______________ </v>
          </cell>
          <cell r="E82" t="str">
            <v xml:space="preserve">______________ </v>
          </cell>
          <cell r="G82" t="str">
            <v xml:space="preserve">______________ </v>
          </cell>
          <cell r="H82" t="str">
            <v xml:space="preserve">______________ </v>
          </cell>
          <cell r="J82" t="str">
            <v xml:space="preserve">______________ </v>
          </cell>
          <cell r="K82" t="str">
            <v>______________</v>
          </cell>
        </row>
        <row r="83">
          <cell r="B83" t="str">
            <v xml:space="preserve">Total Other Expense          </v>
          </cell>
          <cell r="C83">
            <v>0</v>
          </cell>
          <cell r="D83">
            <v>0</v>
          </cell>
          <cell r="E83">
            <v>0</v>
          </cell>
          <cell r="G83">
            <v>0</v>
          </cell>
          <cell r="H83">
            <v>0</v>
          </cell>
          <cell r="J83">
            <v>0</v>
          </cell>
          <cell r="K83">
            <v>0</v>
          </cell>
        </row>
        <row r="85">
          <cell r="A85" t="str">
            <v>Golf &amp; Clubhouse Administrative</v>
          </cell>
        </row>
        <row r="86">
          <cell r="C86" t="str">
            <v xml:space="preserve">______________ </v>
          </cell>
          <cell r="D86" t="str">
            <v xml:space="preserve">______________ </v>
          </cell>
          <cell r="E86" t="str">
            <v xml:space="preserve">______________ </v>
          </cell>
          <cell r="G86" t="str">
            <v xml:space="preserve">______________ </v>
          </cell>
          <cell r="H86" t="str">
            <v xml:space="preserve">______________ </v>
          </cell>
          <cell r="J86" t="str">
            <v xml:space="preserve">______________ </v>
          </cell>
          <cell r="K86" t="str">
            <v>______________</v>
          </cell>
        </row>
        <row r="87">
          <cell r="B87" t="str">
            <v>Total Golf Clubhouse Admin Ex</v>
          </cell>
          <cell r="C87">
            <v>0</v>
          </cell>
          <cell r="D87">
            <v>0</v>
          </cell>
          <cell r="E87">
            <v>0</v>
          </cell>
          <cell r="G87">
            <v>0</v>
          </cell>
          <cell r="H87">
            <v>0</v>
          </cell>
          <cell r="J87">
            <v>0</v>
          </cell>
          <cell r="K87">
            <v>0</v>
          </cell>
        </row>
        <row r="89">
          <cell r="A89" t="str">
            <v>Restaurants</v>
          </cell>
        </row>
        <row r="90">
          <cell r="C90" t="str">
            <v xml:space="preserve">______________ </v>
          </cell>
          <cell r="D90" t="str">
            <v xml:space="preserve">______________ </v>
          </cell>
          <cell r="E90" t="str">
            <v xml:space="preserve">______________ </v>
          </cell>
          <cell r="G90" t="str">
            <v xml:space="preserve">______________ </v>
          </cell>
          <cell r="H90" t="str">
            <v xml:space="preserve">______________ </v>
          </cell>
          <cell r="J90" t="str">
            <v xml:space="preserve">______________ </v>
          </cell>
          <cell r="K90" t="str">
            <v>______________</v>
          </cell>
        </row>
        <row r="91">
          <cell r="B91" t="str">
            <v xml:space="preserve">Total Restaurants            </v>
          </cell>
          <cell r="C91">
            <v>0</v>
          </cell>
          <cell r="D91">
            <v>0</v>
          </cell>
          <cell r="E91">
            <v>0</v>
          </cell>
          <cell r="G91">
            <v>0</v>
          </cell>
          <cell r="H91">
            <v>0</v>
          </cell>
          <cell r="J91">
            <v>0</v>
          </cell>
          <cell r="K91">
            <v>0</v>
          </cell>
        </row>
        <row r="93">
          <cell r="A93" t="str">
            <v>Golf Clubhouse Food &amp; Beverage - 11562</v>
          </cell>
        </row>
        <row r="94">
          <cell r="C94" t="str">
            <v xml:space="preserve">______________ </v>
          </cell>
          <cell r="D94" t="str">
            <v xml:space="preserve">______________ </v>
          </cell>
          <cell r="E94" t="str">
            <v xml:space="preserve">______________ </v>
          </cell>
          <cell r="G94" t="str">
            <v xml:space="preserve">______________ </v>
          </cell>
          <cell r="H94" t="str">
            <v xml:space="preserve">______________ </v>
          </cell>
          <cell r="J94" t="str">
            <v xml:space="preserve">______________ </v>
          </cell>
          <cell r="K94" t="str">
            <v>______________</v>
          </cell>
        </row>
        <row r="95">
          <cell r="B95" t="str">
            <v xml:space="preserve">Total Golf Clubhouse F&amp;B Exp </v>
          </cell>
          <cell r="C95">
            <v>0</v>
          </cell>
          <cell r="D95">
            <v>0</v>
          </cell>
          <cell r="E95">
            <v>0</v>
          </cell>
          <cell r="G95">
            <v>0</v>
          </cell>
          <cell r="H95">
            <v>0</v>
          </cell>
          <cell r="J95">
            <v>0</v>
          </cell>
          <cell r="K95">
            <v>0</v>
          </cell>
        </row>
        <row r="97">
          <cell r="B97" t="str">
            <v xml:space="preserve">TOTAL GOLF EXPENSES          </v>
          </cell>
          <cell r="C97">
            <v>0</v>
          </cell>
          <cell r="D97">
            <v>0</v>
          </cell>
          <cell r="E97">
            <v>0</v>
          </cell>
          <cell r="G97">
            <v>0</v>
          </cell>
          <cell r="H97">
            <v>0</v>
          </cell>
          <cell r="J97">
            <v>0</v>
          </cell>
          <cell r="K97">
            <v>0</v>
          </cell>
        </row>
        <row r="99">
          <cell r="B99" t="str">
            <v xml:space="preserve">Golf Net Income (Loss)       </v>
          </cell>
          <cell r="C99">
            <v>0</v>
          </cell>
          <cell r="D99">
            <v>0</v>
          </cell>
          <cell r="E99">
            <v>0</v>
          </cell>
          <cell r="G99">
            <v>0</v>
          </cell>
          <cell r="H99">
            <v>0</v>
          </cell>
          <cell r="J99">
            <v>0</v>
          </cell>
          <cell r="K99">
            <v>0</v>
          </cell>
        </row>
        <row r="100">
          <cell r="C100" t="str">
            <v xml:space="preserve">============== </v>
          </cell>
          <cell r="D100" t="str">
            <v xml:space="preserve">============== </v>
          </cell>
          <cell r="E100" t="str">
            <v xml:space="preserve">============== </v>
          </cell>
          <cell r="G100" t="str">
            <v xml:space="preserve">============== </v>
          </cell>
          <cell r="H100" t="str">
            <v xml:space="preserve">============== </v>
          </cell>
          <cell r="J100" t="str">
            <v xml:space="preserve">============== </v>
          </cell>
          <cell r="K100" t="str">
            <v>==============</v>
          </cell>
        </row>
        <row r="101">
          <cell r="A101" t="str">
            <v>Palm Club</v>
          </cell>
        </row>
        <row r="102">
          <cell r="C102" t="str">
            <v xml:space="preserve">______________ </v>
          </cell>
          <cell r="D102" t="str">
            <v xml:space="preserve">______________ </v>
          </cell>
          <cell r="E102" t="str">
            <v xml:space="preserve">______________ </v>
          </cell>
          <cell r="G102" t="str">
            <v xml:space="preserve">______________ </v>
          </cell>
          <cell r="H102" t="str">
            <v xml:space="preserve">______________ </v>
          </cell>
          <cell r="J102" t="str">
            <v xml:space="preserve">______________ </v>
          </cell>
          <cell r="K102" t="str">
            <v>______________</v>
          </cell>
        </row>
        <row r="103">
          <cell r="B103" t="str">
            <v xml:space="preserve">Total Palm Club Revenue      </v>
          </cell>
          <cell r="C103">
            <v>0</v>
          </cell>
          <cell r="D103">
            <v>0</v>
          </cell>
          <cell r="E103">
            <v>0</v>
          </cell>
          <cell r="G103">
            <v>0</v>
          </cell>
          <cell r="H103">
            <v>0</v>
          </cell>
          <cell r="J103">
            <v>0</v>
          </cell>
          <cell r="K103">
            <v>0</v>
          </cell>
        </row>
        <row r="105">
          <cell r="A105" t="str">
            <v>Palm Club Operations - 11551</v>
          </cell>
        </row>
        <row r="106">
          <cell r="C106" t="str">
            <v xml:space="preserve">______________ </v>
          </cell>
          <cell r="D106" t="str">
            <v xml:space="preserve">______________ </v>
          </cell>
          <cell r="E106" t="str">
            <v xml:space="preserve">______________ </v>
          </cell>
          <cell r="G106" t="str">
            <v xml:space="preserve">______________ </v>
          </cell>
          <cell r="H106" t="str">
            <v xml:space="preserve">______________ </v>
          </cell>
          <cell r="J106" t="str">
            <v xml:space="preserve">______________ </v>
          </cell>
          <cell r="K106" t="str">
            <v>______________</v>
          </cell>
        </row>
        <row r="107">
          <cell r="B107" t="str">
            <v xml:space="preserve">Total Palm Club Operations   </v>
          </cell>
          <cell r="C107">
            <v>0</v>
          </cell>
          <cell r="D107">
            <v>0</v>
          </cell>
          <cell r="E107">
            <v>0</v>
          </cell>
          <cell r="G107">
            <v>0</v>
          </cell>
          <cell r="H107">
            <v>0</v>
          </cell>
          <cell r="J107">
            <v>0</v>
          </cell>
          <cell r="K107">
            <v>0</v>
          </cell>
        </row>
        <row r="109">
          <cell r="A109" t="str">
            <v>Palm Club Restaurant - 11552</v>
          </cell>
        </row>
        <row r="110">
          <cell r="C110" t="str">
            <v xml:space="preserve">______________ </v>
          </cell>
          <cell r="D110" t="str">
            <v xml:space="preserve">______________ </v>
          </cell>
          <cell r="E110" t="str">
            <v xml:space="preserve">______________ </v>
          </cell>
          <cell r="G110" t="str">
            <v xml:space="preserve">______________ </v>
          </cell>
          <cell r="H110" t="str">
            <v xml:space="preserve">______________ </v>
          </cell>
          <cell r="J110" t="str">
            <v xml:space="preserve">______________ </v>
          </cell>
          <cell r="K110" t="str">
            <v>______________</v>
          </cell>
        </row>
        <row r="111">
          <cell r="B111" t="str">
            <v xml:space="preserve">Total Palm Club Restaurant   </v>
          </cell>
          <cell r="C111">
            <v>0</v>
          </cell>
          <cell r="D111">
            <v>0</v>
          </cell>
          <cell r="E111">
            <v>0</v>
          </cell>
          <cell r="G111">
            <v>0</v>
          </cell>
          <cell r="H111">
            <v>0</v>
          </cell>
          <cell r="J111">
            <v>0</v>
          </cell>
          <cell r="K111">
            <v>0</v>
          </cell>
        </row>
        <row r="113">
          <cell r="A113" t="str">
            <v>Palm Club Tennis</v>
          </cell>
        </row>
        <row r="114">
          <cell r="C114" t="str">
            <v xml:space="preserve">______________ </v>
          </cell>
          <cell r="D114" t="str">
            <v xml:space="preserve">______________ </v>
          </cell>
          <cell r="E114" t="str">
            <v xml:space="preserve">______________ </v>
          </cell>
          <cell r="G114" t="str">
            <v xml:space="preserve">______________ </v>
          </cell>
          <cell r="H114" t="str">
            <v xml:space="preserve">______________ </v>
          </cell>
          <cell r="J114" t="str">
            <v xml:space="preserve">______________ </v>
          </cell>
          <cell r="K114" t="str">
            <v>______________</v>
          </cell>
        </row>
        <row r="115">
          <cell r="B115" t="str">
            <v>Total Palm Club Tennis - 1155</v>
          </cell>
          <cell r="C115">
            <v>0</v>
          </cell>
          <cell r="D115">
            <v>0</v>
          </cell>
          <cell r="E115">
            <v>0</v>
          </cell>
          <cell r="G115">
            <v>0</v>
          </cell>
          <cell r="H115">
            <v>0</v>
          </cell>
          <cell r="J115">
            <v>0</v>
          </cell>
          <cell r="K115">
            <v>0</v>
          </cell>
        </row>
        <row r="117">
          <cell r="A117" t="str">
            <v>Palm Club Spa &amp; Fitness - 11556</v>
          </cell>
        </row>
        <row r="118">
          <cell r="C118" t="str">
            <v xml:space="preserve">______________ </v>
          </cell>
          <cell r="D118" t="str">
            <v xml:space="preserve">______________ </v>
          </cell>
          <cell r="E118" t="str">
            <v xml:space="preserve">______________ </v>
          </cell>
          <cell r="G118" t="str">
            <v xml:space="preserve">______________ </v>
          </cell>
          <cell r="H118" t="str">
            <v xml:space="preserve">______________ </v>
          </cell>
          <cell r="J118" t="str">
            <v xml:space="preserve">______________ </v>
          </cell>
          <cell r="K118" t="str">
            <v>______________</v>
          </cell>
        </row>
        <row r="119">
          <cell r="B119" t="str">
            <v>Total Palm Club Spa &amp; Fitness</v>
          </cell>
          <cell r="C119">
            <v>0</v>
          </cell>
          <cell r="D119">
            <v>0</v>
          </cell>
          <cell r="E119">
            <v>0</v>
          </cell>
          <cell r="G119">
            <v>0</v>
          </cell>
          <cell r="H119">
            <v>0</v>
          </cell>
          <cell r="J119">
            <v>0</v>
          </cell>
          <cell r="K119">
            <v>0</v>
          </cell>
        </row>
        <row r="121">
          <cell r="A121" t="str">
            <v>Palm Club Sports</v>
          </cell>
        </row>
        <row r="122">
          <cell r="C122" t="str">
            <v xml:space="preserve">______________ </v>
          </cell>
          <cell r="D122" t="str">
            <v xml:space="preserve">______________ </v>
          </cell>
          <cell r="E122" t="str">
            <v xml:space="preserve">______________ </v>
          </cell>
          <cell r="G122" t="str">
            <v xml:space="preserve">______________ </v>
          </cell>
          <cell r="H122" t="str">
            <v xml:space="preserve">______________ </v>
          </cell>
          <cell r="J122" t="str">
            <v xml:space="preserve">______________ </v>
          </cell>
          <cell r="K122" t="str">
            <v>______________</v>
          </cell>
        </row>
        <row r="123">
          <cell r="B123" t="str">
            <v xml:space="preserve">Total Palm Club Sports       </v>
          </cell>
          <cell r="C123">
            <v>0</v>
          </cell>
          <cell r="D123">
            <v>0</v>
          </cell>
          <cell r="E123">
            <v>0</v>
          </cell>
          <cell r="G123">
            <v>0</v>
          </cell>
          <cell r="H123">
            <v>0</v>
          </cell>
          <cell r="J123">
            <v>0</v>
          </cell>
          <cell r="K123">
            <v>0</v>
          </cell>
        </row>
        <row r="125">
          <cell r="B125" t="str">
            <v xml:space="preserve">TOTAL PALM CLUB EXPENSE      </v>
          </cell>
          <cell r="C125">
            <v>0</v>
          </cell>
          <cell r="D125">
            <v>0</v>
          </cell>
          <cell r="E125">
            <v>0</v>
          </cell>
          <cell r="G125">
            <v>0</v>
          </cell>
          <cell r="H125">
            <v>0</v>
          </cell>
          <cell r="J125">
            <v>0</v>
          </cell>
          <cell r="K125">
            <v>0</v>
          </cell>
        </row>
        <row r="127">
          <cell r="B127" t="str">
            <v xml:space="preserve">Palm Club Net Income (Loss)  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  <cell r="J127">
            <v>0</v>
          </cell>
          <cell r="K127">
            <v>0</v>
          </cell>
        </row>
        <row r="128">
          <cell r="C128" t="str">
            <v xml:space="preserve">______________ </v>
          </cell>
          <cell r="D128" t="str">
            <v xml:space="preserve">______________ </v>
          </cell>
          <cell r="E128" t="str">
            <v xml:space="preserve">______________ </v>
          </cell>
          <cell r="G128" t="str">
            <v xml:space="preserve">______________ </v>
          </cell>
          <cell r="H128" t="str">
            <v xml:space="preserve">______________ </v>
          </cell>
          <cell r="J128" t="str">
            <v xml:space="preserve">______________ </v>
          </cell>
          <cell r="K128" t="str">
            <v>______________</v>
          </cell>
        </row>
        <row r="131">
          <cell r="B131" t="str">
            <v xml:space="preserve">NET INCOME/(LOSS)            </v>
          </cell>
          <cell r="C131">
            <v>190480.8</v>
          </cell>
          <cell r="D131">
            <v>-6486.33</v>
          </cell>
          <cell r="E131">
            <v>196967.13</v>
          </cell>
          <cell r="G131">
            <v>364607.96</v>
          </cell>
          <cell r="H131">
            <v>-2356.15</v>
          </cell>
          <cell r="J131">
            <v>366964.11</v>
          </cell>
          <cell r="K131">
            <v>-68050.5</v>
          </cell>
        </row>
        <row r="132">
          <cell r="C132" t="str">
            <v xml:space="preserve">============== </v>
          </cell>
          <cell r="D132" t="str">
            <v xml:space="preserve">============== </v>
          </cell>
          <cell r="E132" t="str">
            <v xml:space="preserve">============== </v>
          </cell>
          <cell r="G132" t="str">
            <v xml:space="preserve">============== </v>
          </cell>
          <cell r="H132" t="str">
            <v xml:space="preserve">============== </v>
          </cell>
          <cell r="J132" t="str">
            <v xml:space="preserve">============== </v>
          </cell>
          <cell r="K132" t="str">
            <v>==============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eet - HOA @ 103118 "/>
      <sheetName val="HOA Admin Inc Stmt"/>
      <sheetName val="TOPS Inc Stmt"/>
      <sheetName val="TOPS Inc Stmt PY"/>
    </sheetNames>
    <sheetDataSet>
      <sheetData sheetId="0" refreshError="1"/>
      <sheetData sheetId="1" refreshError="1"/>
      <sheetData sheetId="2" refreshError="1"/>
      <sheetData sheetId="3">
        <row r="1">
          <cell r="C1" t="str">
            <v>Sarasota National Master Assn, Inc.</v>
          </cell>
        </row>
        <row r="2">
          <cell r="C2" t="str">
            <v>Income/Expense Statement</v>
          </cell>
        </row>
        <row r="3">
          <cell r="C3" t="str">
            <v>Period: 10/01/17 to 10/31/17</v>
          </cell>
        </row>
        <row r="4">
          <cell r="D4" t="str">
            <v>Current Period</v>
          </cell>
          <cell r="H4" t="str">
            <v>Year-To-Date</v>
          </cell>
          <cell r="K4" t="str">
            <v>Yearly</v>
          </cell>
        </row>
        <row r="5">
          <cell r="A5" t="str">
            <v>Account</v>
          </cell>
          <cell r="B5" t="str">
            <v>Description</v>
          </cell>
          <cell r="C5" t="str">
            <v>Actual</v>
          </cell>
          <cell r="D5" t="str">
            <v>Budget</v>
          </cell>
          <cell r="E5" t="str">
            <v>Variance</v>
          </cell>
          <cell r="G5" t="str">
            <v>Actual</v>
          </cell>
          <cell r="H5" t="str">
            <v>Budget</v>
          </cell>
          <cell r="J5" t="str">
            <v>Variance</v>
          </cell>
          <cell r="K5" t="str">
            <v>Budget</v>
          </cell>
        </row>
        <row r="6">
          <cell r="A6" t="str">
            <v>INCOME:</v>
          </cell>
        </row>
        <row r="7">
          <cell r="A7" t="str">
            <v>HOA Master Income</v>
          </cell>
        </row>
        <row r="8">
          <cell r="A8">
            <v>4000</v>
          </cell>
          <cell r="B8" t="str">
            <v xml:space="preserve">HOA Master Assessment        </v>
          </cell>
          <cell r="C8">
            <v>73075.839999999997</v>
          </cell>
          <cell r="D8">
            <v>132040.67000000001</v>
          </cell>
          <cell r="E8">
            <v>-58964.83</v>
          </cell>
          <cell r="G8">
            <v>630111.79</v>
          </cell>
          <cell r="H8">
            <v>1320406.7</v>
          </cell>
          <cell r="J8">
            <v>-690294.91</v>
          </cell>
          <cell r="K8">
            <v>1584488</v>
          </cell>
        </row>
        <row r="9">
          <cell r="A9">
            <v>4002</v>
          </cell>
          <cell r="B9" t="str">
            <v xml:space="preserve">Assessment 80' Classic-Golf  </v>
          </cell>
          <cell r="C9">
            <v>7082.15</v>
          </cell>
          <cell r="D9">
            <v>10657.5</v>
          </cell>
          <cell r="E9">
            <v>-3575.35</v>
          </cell>
          <cell r="G9">
            <v>60955.61</v>
          </cell>
          <cell r="H9">
            <v>106575</v>
          </cell>
          <cell r="J9">
            <v>-45619.39</v>
          </cell>
          <cell r="K9">
            <v>127890</v>
          </cell>
        </row>
        <row r="10">
          <cell r="A10">
            <v>4003</v>
          </cell>
          <cell r="B10" t="str">
            <v>Assessment 52' Grand Villa-Gl</v>
          </cell>
          <cell r="C10">
            <v>25532.04</v>
          </cell>
          <cell r="D10">
            <v>36347</v>
          </cell>
          <cell r="E10">
            <v>-10814.96</v>
          </cell>
          <cell r="G10">
            <v>225253.76000000001</v>
          </cell>
          <cell r="H10">
            <v>363470</v>
          </cell>
          <cell r="J10">
            <v>-138216.24</v>
          </cell>
          <cell r="K10">
            <v>436164</v>
          </cell>
        </row>
        <row r="11">
          <cell r="A11">
            <v>4004</v>
          </cell>
          <cell r="B11" t="str">
            <v>Assessment 46' Villa Lot Soci</v>
          </cell>
          <cell r="C11">
            <v>7386.85</v>
          </cell>
          <cell r="D11">
            <v>12154.5</v>
          </cell>
          <cell r="E11">
            <v>-4767.6499999999996</v>
          </cell>
          <cell r="G11">
            <v>67699.34</v>
          </cell>
          <cell r="H11">
            <v>121545</v>
          </cell>
          <cell r="J11">
            <v>-53845.66</v>
          </cell>
          <cell r="K11">
            <v>145854</v>
          </cell>
        </row>
        <row r="12">
          <cell r="A12">
            <v>4010</v>
          </cell>
          <cell r="B12" t="str">
            <v xml:space="preserve">Late Fee Income              </v>
          </cell>
          <cell r="C12">
            <v>875</v>
          </cell>
          <cell r="D12">
            <v>0</v>
          </cell>
          <cell r="E12">
            <v>875</v>
          </cell>
          <cell r="G12">
            <v>2095</v>
          </cell>
          <cell r="H12">
            <v>0</v>
          </cell>
          <cell r="J12">
            <v>2095</v>
          </cell>
          <cell r="K12">
            <v>0</v>
          </cell>
        </row>
        <row r="13">
          <cell r="A13">
            <v>4030</v>
          </cell>
          <cell r="B13" t="str">
            <v xml:space="preserve">Other Income                 </v>
          </cell>
          <cell r="C13">
            <v>0</v>
          </cell>
          <cell r="D13">
            <v>0</v>
          </cell>
          <cell r="E13">
            <v>0</v>
          </cell>
          <cell r="G13">
            <v>25</v>
          </cell>
          <cell r="H13">
            <v>0</v>
          </cell>
          <cell r="J13">
            <v>25</v>
          </cell>
          <cell r="K13">
            <v>0</v>
          </cell>
        </row>
        <row r="14">
          <cell r="A14">
            <v>4050</v>
          </cell>
          <cell r="B14" t="str">
            <v xml:space="preserve">Interest Income-Operating    </v>
          </cell>
          <cell r="C14">
            <v>30.66</v>
          </cell>
          <cell r="D14">
            <v>0</v>
          </cell>
          <cell r="E14">
            <v>30.66</v>
          </cell>
          <cell r="G14">
            <v>192.17</v>
          </cell>
          <cell r="H14">
            <v>0</v>
          </cell>
          <cell r="J14">
            <v>192.17</v>
          </cell>
          <cell r="K14">
            <v>0</v>
          </cell>
        </row>
        <row r="15">
          <cell r="A15">
            <v>4090</v>
          </cell>
          <cell r="B15" t="str">
            <v xml:space="preserve">Developer Contribution - HOA </v>
          </cell>
          <cell r="C15">
            <v>0</v>
          </cell>
          <cell r="D15">
            <v>0</v>
          </cell>
          <cell r="E15">
            <v>0</v>
          </cell>
          <cell r="G15">
            <v>278243.39</v>
          </cell>
          <cell r="H15">
            <v>0</v>
          </cell>
          <cell r="J15">
            <v>278243.39</v>
          </cell>
          <cell r="K15">
            <v>0</v>
          </cell>
        </row>
        <row r="16">
          <cell r="A16">
            <v>4100</v>
          </cell>
          <cell r="B16" t="str">
            <v xml:space="preserve">Gate Card/Clicker Income     </v>
          </cell>
          <cell r="C16">
            <v>0</v>
          </cell>
          <cell r="D16">
            <v>0</v>
          </cell>
          <cell r="E16">
            <v>0</v>
          </cell>
          <cell r="G16">
            <v>490</v>
          </cell>
          <cell r="H16">
            <v>0</v>
          </cell>
          <cell r="J16">
            <v>490</v>
          </cell>
          <cell r="K16">
            <v>0</v>
          </cell>
        </row>
        <row r="17">
          <cell r="C17" t="str">
            <v xml:space="preserve">______________ </v>
          </cell>
          <cell r="D17" t="str">
            <v xml:space="preserve">______________ </v>
          </cell>
          <cell r="E17" t="str">
            <v xml:space="preserve">______________ </v>
          </cell>
          <cell r="G17" t="str">
            <v xml:space="preserve">______________ </v>
          </cell>
          <cell r="H17" t="str">
            <v xml:space="preserve">______________ </v>
          </cell>
          <cell r="J17" t="str">
            <v xml:space="preserve">______________ </v>
          </cell>
          <cell r="K17" t="str">
            <v>______________</v>
          </cell>
        </row>
        <row r="18">
          <cell r="B18" t="str">
            <v xml:space="preserve">Total HOA  Income            </v>
          </cell>
          <cell r="C18">
            <v>113982.54</v>
          </cell>
          <cell r="D18">
            <v>191199.67</v>
          </cell>
          <cell r="E18">
            <v>-77217.13</v>
          </cell>
          <cell r="G18">
            <v>1265066.06</v>
          </cell>
          <cell r="H18">
            <v>1911996.7</v>
          </cell>
          <cell r="J18">
            <v>-646930.64</v>
          </cell>
          <cell r="K18">
            <v>2294396</v>
          </cell>
        </row>
        <row r="20">
          <cell r="A20" t="str">
            <v>Administrative Expenses</v>
          </cell>
        </row>
        <row r="21">
          <cell r="A21">
            <v>7000</v>
          </cell>
          <cell r="B21" t="str">
            <v xml:space="preserve">Insurance                    </v>
          </cell>
          <cell r="C21">
            <v>9670.0400000000009</v>
          </cell>
          <cell r="D21">
            <v>6481.58</v>
          </cell>
          <cell r="E21">
            <v>-3188.46</v>
          </cell>
          <cell r="G21">
            <v>50584.61</v>
          </cell>
          <cell r="H21">
            <v>64815.8</v>
          </cell>
          <cell r="J21">
            <v>14231.19</v>
          </cell>
          <cell r="K21">
            <v>77779</v>
          </cell>
        </row>
        <row r="22">
          <cell r="A22">
            <v>7005</v>
          </cell>
          <cell r="B22" t="str">
            <v xml:space="preserve">Accounting Fees              </v>
          </cell>
          <cell r="C22">
            <v>500</v>
          </cell>
          <cell r="D22">
            <v>2083.33</v>
          </cell>
          <cell r="E22">
            <v>1583.33</v>
          </cell>
          <cell r="G22">
            <v>11535</v>
          </cell>
          <cell r="H22">
            <v>20833.3</v>
          </cell>
          <cell r="J22">
            <v>9298.2999999999993</v>
          </cell>
          <cell r="K22">
            <v>25000</v>
          </cell>
        </row>
        <row r="23">
          <cell r="A23">
            <v>7015</v>
          </cell>
          <cell r="B23" t="str">
            <v xml:space="preserve">Office &amp; Administration      </v>
          </cell>
          <cell r="C23">
            <v>523.84</v>
          </cell>
          <cell r="D23">
            <v>250</v>
          </cell>
          <cell r="E23">
            <v>-273.83999999999997</v>
          </cell>
          <cell r="G23">
            <v>8127.89</v>
          </cell>
          <cell r="H23">
            <v>2500</v>
          </cell>
          <cell r="J23">
            <v>-5627.89</v>
          </cell>
          <cell r="K23">
            <v>3000</v>
          </cell>
        </row>
        <row r="24">
          <cell r="A24">
            <v>7025</v>
          </cell>
          <cell r="B24" t="str">
            <v xml:space="preserve">Legal Fees                   </v>
          </cell>
          <cell r="C24">
            <v>487.5</v>
          </cell>
          <cell r="D24">
            <v>1458.33</v>
          </cell>
          <cell r="E24">
            <v>970.83</v>
          </cell>
          <cell r="G24">
            <v>487.5</v>
          </cell>
          <cell r="H24">
            <v>14583.3</v>
          </cell>
          <cell r="J24">
            <v>14095.8</v>
          </cell>
          <cell r="K24">
            <v>17500</v>
          </cell>
        </row>
        <row r="25">
          <cell r="A25">
            <v>7035</v>
          </cell>
          <cell r="B25" t="str">
            <v xml:space="preserve">Management Service Contract  </v>
          </cell>
          <cell r="C25">
            <v>-1833.35</v>
          </cell>
          <cell r="D25">
            <v>6708.75</v>
          </cell>
          <cell r="E25">
            <v>8542.1</v>
          </cell>
          <cell r="G25">
            <v>44457.51</v>
          </cell>
          <cell r="H25">
            <v>67087.5</v>
          </cell>
          <cell r="J25">
            <v>22629.99</v>
          </cell>
          <cell r="K25">
            <v>80505</v>
          </cell>
        </row>
        <row r="26">
          <cell r="A26">
            <v>7040</v>
          </cell>
          <cell r="B26" t="str">
            <v xml:space="preserve">Mgmt Admin Staffing          </v>
          </cell>
          <cell r="C26">
            <v>10506.5</v>
          </cell>
          <cell r="D26">
            <v>5913.92</v>
          </cell>
          <cell r="E26">
            <v>-4592.58</v>
          </cell>
          <cell r="G26">
            <v>86390.16</v>
          </cell>
          <cell r="H26">
            <v>59139.199999999997</v>
          </cell>
          <cell r="J26">
            <v>-27250.959999999999</v>
          </cell>
          <cell r="K26">
            <v>70967</v>
          </cell>
        </row>
        <row r="27">
          <cell r="A27">
            <v>7060</v>
          </cell>
          <cell r="B27" t="str">
            <v xml:space="preserve">Outside Consulting           </v>
          </cell>
          <cell r="C27">
            <v>0</v>
          </cell>
          <cell r="D27">
            <v>416.67</v>
          </cell>
          <cell r="E27">
            <v>416.67</v>
          </cell>
          <cell r="G27">
            <v>0</v>
          </cell>
          <cell r="H27">
            <v>4166.7</v>
          </cell>
          <cell r="J27">
            <v>4166.7</v>
          </cell>
          <cell r="K27">
            <v>5000</v>
          </cell>
        </row>
        <row r="28">
          <cell r="A28">
            <v>7095</v>
          </cell>
          <cell r="B28" t="str">
            <v xml:space="preserve">Bad Debt                     </v>
          </cell>
          <cell r="C28">
            <v>666.67</v>
          </cell>
          <cell r="D28">
            <v>0</v>
          </cell>
          <cell r="E28">
            <v>-666.67</v>
          </cell>
          <cell r="G28">
            <v>6666.7</v>
          </cell>
          <cell r="H28">
            <v>0</v>
          </cell>
          <cell r="J28">
            <v>-6666.7</v>
          </cell>
          <cell r="K28">
            <v>0</v>
          </cell>
        </row>
        <row r="29">
          <cell r="C29" t="str">
            <v xml:space="preserve">______________ </v>
          </cell>
          <cell r="D29" t="str">
            <v xml:space="preserve">______________ </v>
          </cell>
          <cell r="E29" t="str">
            <v xml:space="preserve">______________ </v>
          </cell>
          <cell r="G29" t="str">
            <v xml:space="preserve">______________ </v>
          </cell>
          <cell r="H29" t="str">
            <v xml:space="preserve">______________ </v>
          </cell>
          <cell r="J29" t="str">
            <v xml:space="preserve">______________ </v>
          </cell>
          <cell r="K29" t="str">
            <v>______________</v>
          </cell>
        </row>
        <row r="30">
          <cell r="B30" t="str">
            <v xml:space="preserve">Total Administrative Expense </v>
          </cell>
          <cell r="C30">
            <v>20521.2</v>
          </cell>
          <cell r="D30">
            <v>23312.58</v>
          </cell>
          <cell r="E30">
            <v>2791.38</v>
          </cell>
          <cell r="G30">
            <v>208249.37</v>
          </cell>
          <cell r="H30">
            <v>233125.8</v>
          </cell>
          <cell r="J30">
            <v>24876.43</v>
          </cell>
          <cell r="K30">
            <v>279751</v>
          </cell>
        </row>
        <row r="32">
          <cell r="A32" t="str">
            <v>Common Property Maintenance</v>
          </cell>
        </row>
        <row r="33">
          <cell r="A33">
            <v>7100</v>
          </cell>
          <cell r="B33" t="str">
            <v xml:space="preserve">Irrigation Repairs           </v>
          </cell>
          <cell r="C33">
            <v>0</v>
          </cell>
          <cell r="D33">
            <v>3000</v>
          </cell>
          <cell r="E33">
            <v>3000</v>
          </cell>
          <cell r="G33">
            <v>33238.03</v>
          </cell>
          <cell r="H33">
            <v>30000</v>
          </cell>
          <cell r="J33">
            <v>-3238.03</v>
          </cell>
          <cell r="K33">
            <v>36000</v>
          </cell>
        </row>
        <row r="34">
          <cell r="A34">
            <v>7105</v>
          </cell>
          <cell r="B34" t="str">
            <v xml:space="preserve">Security Services            </v>
          </cell>
          <cell r="C34">
            <v>6069.99</v>
          </cell>
          <cell r="D34">
            <v>9400</v>
          </cell>
          <cell r="E34">
            <v>3330.01</v>
          </cell>
          <cell r="G34">
            <v>78266.960000000006</v>
          </cell>
          <cell r="H34">
            <v>94000</v>
          </cell>
          <cell r="J34">
            <v>15733.04</v>
          </cell>
          <cell r="K34">
            <v>112800</v>
          </cell>
        </row>
        <row r="35">
          <cell r="A35">
            <v>7110</v>
          </cell>
          <cell r="B35" t="str">
            <v xml:space="preserve">Lawn Maint - Common          </v>
          </cell>
          <cell r="C35">
            <v>39300.17</v>
          </cell>
          <cell r="D35">
            <v>34577.33</v>
          </cell>
          <cell r="E35">
            <v>-4722.84</v>
          </cell>
          <cell r="G35">
            <v>391023.31</v>
          </cell>
          <cell r="H35">
            <v>345773.3</v>
          </cell>
          <cell r="J35">
            <v>-45250.01</v>
          </cell>
          <cell r="K35">
            <v>414928</v>
          </cell>
        </row>
        <row r="36">
          <cell r="A36">
            <v>7115</v>
          </cell>
          <cell r="B36" t="str">
            <v xml:space="preserve">Landscape-Public Roads       </v>
          </cell>
          <cell r="C36">
            <v>0</v>
          </cell>
          <cell r="D36">
            <v>5000</v>
          </cell>
          <cell r="E36">
            <v>5000</v>
          </cell>
          <cell r="G36">
            <v>0</v>
          </cell>
          <cell r="H36">
            <v>50000</v>
          </cell>
          <cell r="J36">
            <v>50000</v>
          </cell>
          <cell r="K36">
            <v>60000</v>
          </cell>
        </row>
        <row r="37">
          <cell r="A37">
            <v>7120</v>
          </cell>
          <cell r="B37" t="str">
            <v xml:space="preserve">Landscape Repl-Common        </v>
          </cell>
          <cell r="C37">
            <v>3808</v>
          </cell>
          <cell r="D37">
            <v>833.33</v>
          </cell>
          <cell r="E37">
            <v>-2974.67</v>
          </cell>
          <cell r="G37">
            <v>26490.57</v>
          </cell>
          <cell r="H37">
            <v>8333.2999999999993</v>
          </cell>
          <cell r="J37">
            <v>-18157.27</v>
          </cell>
          <cell r="K37">
            <v>10000</v>
          </cell>
        </row>
        <row r="38">
          <cell r="A38">
            <v>7125</v>
          </cell>
          <cell r="B38" t="str">
            <v xml:space="preserve">Landscape-Mulch              </v>
          </cell>
          <cell r="C38">
            <v>0</v>
          </cell>
          <cell r="D38">
            <v>6666.67</v>
          </cell>
          <cell r="E38">
            <v>6666.67</v>
          </cell>
          <cell r="G38">
            <v>128593.05</v>
          </cell>
          <cell r="H38">
            <v>66666.7</v>
          </cell>
          <cell r="J38">
            <v>-61926.35</v>
          </cell>
          <cell r="K38">
            <v>80000</v>
          </cell>
        </row>
        <row r="39">
          <cell r="A39">
            <v>7130</v>
          </cell>
          <cell r="B39" t="str">
            <v xml:space="preserve">Tree/Hedge Trimming          </v>
          </cell>
          <cell r="C39">
            <v>0</v>
          </cell>
          <cell r="D39">
            <v>2083.33</v>
          </cell>
          <cell r="E39">
            <v>2083.33</v>
          </cell>
          <cell r="G39">
            <v>19485</v>
          </cell>
          <cell r="H39">
            <v>20833.3</v>
          </cell>
          <cell r="J39">
            <v>1348.3</v>
          </cell>
          <cell r="K39">
            <v>25000</v>
          </cell>
        </row>
        <row r="40">
          <cell r="A40">
            <v>7135</v>
          </cell>
          <cell r="B40" t="str">
            <v xml:space="preserve">General Repairs &amp; Maint      </v>
          </cell>
          <cell r="C40">
            <v>1806.98</v>
          </cell>
          <cell r="D40">
            <v>666.67</v>
          </cell>
          <cell r="E40">
            <v>-1140.31</v>
          </cell>
          <cell r="G40">
            <v>8135.48</v>
          </cell>
          <cell r="H40">
            <v>6666.7</v>
          </cell>
          <cell r="J40">
            <v>-1468.78</v>
          </cell>
          <cell r="K40">
            <v>8000</v>
          </cell>
        </row>
        <row r="41">
          <cell r="A41">
            <v>7140</v>
          </cell>
          <cell r="B41" t="str">
            <v xml:space="preserve">Electric &amp; Gas               </v>
          </cell>
          <cell r="C41">
            <v>8321.2900000000009</v>
          </cell>
          <cell r="D41">
            <v>12500</v>
          </cell>
          <cell r="E41">
            <v>4178.71</v>
          </cell>
          <cell r="G41">
            <v>88692.94</v>
          </cell>
          <cell r="H41">
            <v>125000</v>
          </cell>
          <cell r="J41">
            <v>36307.06</v>
          </cell>
          <cell r="K41">
            <v>150000</v>
          </cell>
        </row>
        <row r="42">
          <cell r="A42">
            <v>7145</v>
          </cell>
          <cell r="B42" t="str">
            <v xml:space="preserve">Cable TV/Music               </v>
          </cell>
          <cell r="C42">
            <v>21813.03</v>
          </cell>
          <cell r="D42">
            <v>30341.25</v>
          </cell>
          <cell r="E42">
            <v>8528.2199999999993</v>
          </cell>
          <cell r="G42">
            <v>190439.26</v>
          </cell>
          <cell r="H42">
            <v>303412.5</v>
          </cell>
          <cell r="J42">
            <v>112973.24</v>
          </cell>
          <cell r="K42">
            <v>364095</v>
          </cell>
        </row>
        <row r="43">
          <cell r="A43">
            <v>7150</v>
          </cell>
          <cell r="B43" t="str">
            <v xml:space="preserve">Water                        </v>
          </cell>
          <cell r="C43">
            <v>2071.37</v>
          </cell>
          <cell r="D43">
            <v>6250</v>
          </cell>
          <cell r="E43">
            <v>4178.63</v>
          </cell>
          <cell r="G43">
            <v>53339.58</v>
          </cell>
          <cell r="H43">
            <v>62500</v>
          </cell>
          <cell r="J43">
            <v>9160.42</v>
          </cell>
          <cell r="K43">
            <v>75000</v>
          </cell>
        </row>
        <row r="44">
          <cell r="A44">
            <v>7155</v>
          </cell>
          <cell r="B44" t="str">
            <v xml:space="preserve">Guardhouse Utilities         </v>
          </cell>
          <cell r="C44">
            <v>914.55</v>
          </cell>
          <cell r="D44">
            <v>350</v>
          </cell>
          <cell r="E44">
            <v>-564.54999999999995</v>
          </cell>
          <cell r="G44">
            <v>7233.57</v>
          </cell>
          <cell r="H44">
            <v>3500</v>
          </cell>
          <cell r="J44">
            <v>-3733.57</v>
          </cell>
          <cell r="K44">
            <v>4200</v>
          </cell>
        </row>
        <row r="45">
          <cell r="A45">
            <v>7160</v>
          </cell>
          <cell r="B45" t="str">
            <v xml:space="preserve">Wall Maintenance             </v>
          </cell>
          <cell r="C45">
            <v>0</v>
          </cell>
          <cell r="D45">
            <v>125</v>
          </cell>
          <cell r="E45">
            <v>125</v>
          </cell>
          <cell r="G45">
            <v>0</v>
          </cell>
          <cell r="H45">
            <v>1250</v>
          </cell>
          <cell r="J45">
            <v>1250</v>
          </cell>
          <cell r="K45">
            <v>1500</v>
          </cell>
        </row>
        <row r="46">
          <cell r="A46">
            <v>7165</v>
          </cell>
          <cell r="B46" t="str">
            <v xml:space="preserve">Gatehouse/Gates Rep &amp; Maint  </v>
          </cell>
          <cell r="C46">
            <v>1774.42</v>
          </cell>
          <cell r="D46">
            <v>500</v>
          </cell>
          <cell r="E46">
            <v>-1274.42</v>
          </cell>
          <cell r="G46">
            <v>22487.919999999998</v>
          </cell>
          <cell r="H46">
            <v>5000</v>
          </cell>
          <cell r="J46">
            <v>-17487.919999999998</v>
          </cell>
          <cell r="K46">
            <v>6000</v>
          </cell>
        </row>
        <row r="47">
          <cell r="A47">
            <v>7170</v>
          </cell>
          <cell r="B47" t="str">
            <v>Holiday Lighting &amp; Decoration</v>
          </cell>
          <cell r="C47">
            <v>4076.04</v>
          </cell>
          <cell r="D47">
            <v>1250</v>
          </cell>
          <cell r="E47">
            <v>-2826.04</v>
          </cell>
          <cell r="G47">
            <v>7706.27</v>
          </cell>
          <cell r="H47">
            <v>12500</v>
          </cell>
          <cell r="J47">
            <v>4793.7299999999996</v>
          </cell>
          <cell r="K47">
            <v>15000</v>
          </cell>
        </row>
        <row r="48">
          <cell r="A48">
            <v>7175</v>
          </cell>
          <cell r="B48" t="str">
            <v xml:space="preserve">Fountain Repair &amp; Maint      </v>
          </cell>
          <cell r="C48">
            <v>1380.21</v>
          </cell>
          <cell r="D48">
            <v>500</v>
          </cell>
          <cell r="E48">
            <v>-880.21</v>
          </cell>
          <cell r="G48">
            <v>5960.63</v>
          </cell>
          <cell r="H48">
            <v>5000</v>
          </cell>
          <cell r="J48">
            <v>-960.63</v>
          </cell>
          <cell r="K48">
            <v>6000</v>
          </cell>
        </row>
        <row r="49">
          <cell r="A49">
            <v>7180</v>
          </cell>
          <cell r="B49" t="str">
            <v xml:space="preserve">Contingency                  </v>
          </cell>
          <cell r="C49">
            <v>0</v>
          </cell>
          <cell r="D49">
            <v>833.33</v>
          </cell>
          <cell r="E49">
            <v>833.33</v>
          </cell>
          <cell r="G49">
            <v>0</v>
          </cell>
          <cell r="H49">
            <v>8333.2999999999993</v>
          </cell>
          <cell r="J49">
            <v>8333.2999999999993</v>
          </cell>
          <cell r="K49">
            <v>10000</v>
          </cell>
        </row>
        <row r="50">
          <cell r="C50" t="str">
            <v xml:space="preserve">______________ </v>
          </cell>
          <cell r="D50" t="str">
            <v xml:space="preserve">______________ </v>
          </cell>
          <cell r="E50" t="str">
            <v xml:space="preserve">______________ </v>
          </cell>
          <cell r="G50" t="str">
            <v xml:space="preserve">______________ </v>
          </cell>
          <cell r="H50" t="str">
            <v xml:space="preserve">______________ </v>
          </cell>
          <cell r="J50" t="str">
            <v xml:space="preserve">______________ </v>
          </cell>
          <cell r="K50" t="str">
            <v>______________</v>
          </cell>
        </row>
        <row r="51">
          <cell r="B51" t="str">
            <v xml:space="preserve">Total Common Property Maint  </v>
          </cell>
          <cell r="C51">
            <v>91336.05</v>
          </cell>
          <cell r="D51">
            <v>114876.91</v>
          </cell>
          <cell r="E51">
            <v>23540.86</v>
          </cell>
          <cell r="G51">
            <v>1061092.57</v>
          </cell>
          <cell r="H51">
            <v>1148769.1000000001</v>
          </cell>
          <cell r="J51">
            <v>87676.53</v>
          </cell>
          <cell r="K51">
            <v>1378523</v>
          </cell>
        </row>
        <row r="53">
          <cell r="A53" t="str">
            <v>Association Neighborhood Expense</v>
          </cell>
        </row>
        <row r="54">
          <cell r="A54">
            <v>7200</v>
          </cell>
          <cell r="B54" t="str">
            <v xml:space="preserve">Lawn Maint-80' Lots          </v>
          </cell>
          <cell r="C54">
            <v>7106</v>
          </cell>
          <cell r="D54">
            <v>10657.5</v>
          </cell>
          <cell r="E54">
            <v>3551.5</v>
          </cell>
          <cell r="G54">
            <v>82684.44</v>
          </cell>
          <cell r="H54">
            <v>106575</v>
          </cell>
          <cell r="J54">
            <v>23890.560000000001</v>
          </cell>
          <cell r="K54">
            <v>127890</v>
          </cell>
        </row>
        <row r="55">
          <cell r="A55">
            <v>7205</v>
          </cell>
          <cell r="B55" t="str">
            <v xml:space="preserve">Lawn Maint-52' Lots          </v>
          </cell>
          <cell r="C55">
            <v>28342</v>
          </cell>
          <cell r="D55">
            <v>36347</v>
          </cell>
          <cell r="E55">
            <v>8005</v>
          </cell>
          <cell r="G55">
            <v>219296.76</v>
          </cell>
          <cell r="H55">
            <v>363470</v>
          </cell>
          <cell r="J55">
            <v>144173.24</v>
          </cell>
          <cell r="K55">
            <v>436164</v>
          </cell>
        </row>
        <row r="56">
          <cell r="A56">
            <v>7210</v>
          </cell>
          <cell r="B56" t="str">
            <v xml:space="preserve">Lawn Maint-46' Lots          </v>
          </cell>
          <cell r="C56">
            <v>8352</v>
          </cell>
          <cell r="D56">
            <v>12154.5</v>
          </cell>
          <cell r="E56">
            <v>3802.5</v>
          </cell>
          <cell r="G56">
            <v>74033.5</v>
          </cell>
          <cell r="H56">
            <v>121545</v>
          </cell>
          <cell r="J56">
            <v>47511.5</v>
          </cell>
          <cell r="K56">
            <v>145854</v>
          </cell>
        </row>
        <row r="57">
          <cell r="A57">
            <v>9900</v>
          </cell>
          <cell r="B57" t="str">
            <v xml:space="preserve">Storm/Hurricane Cleanup      </v>
          </cell>
          <cell r="C57">
            <v>1050</v>
          </cell>
          <cell r="D57">
            <v>0</v>
          </cell>
          <cell r="E57">
            <v>-1050</v>
          </cell>
          <cell r="G57">
            <v>1050</v>
          </cell>
          <cell r="H57">
            <v>0</v>
          </cell>
          <cell r="J57">
            <v>-1050</v>
          </cell>
          <cell r="K57">
            <v>0</v>
          </cell>
        </row>
        <row r="58">
          <cell r="C58" t="str">
            <v xml:space="preserve">______________ </v>
          </cell>
          <cell r="D58" t="str">
            <v xml:space="preserve">______________ </v>
          </cell>
          <cell r="E58" t="str">
            <v xml:space="preserve">______________ </v>
          </cell>
          <cell r="G58" t="str">
            <v xml:space="preserve">______________ </v>
          </cell>
          <cell r="H58" t="str">
            <v xml:space="preserve">______________ </v>
          </cell>
          <cell r="J58" t="str">
            <v xml:space="preserve">______________ </v>
          </cell>
          <cell r="K58" t="str">
            <v>______________</v>
          </cell>
        </row>
        <row r="59">
          <cell r="B59" t="str">
            <v xml:space="preserve">Total Assn Neighborhood Exp  </v>
          </cell>
          <cell r="C59">
            <v>44850</v>
          </cell>
          <cell r="D59">
            <v>59159</v>
          </cell>
          <cell r="E59">
            <v>14309</v>
          </cell>
          <cell r="G59">
            <v>377064.7</v>
          </cell>
          <cell r="H59">
            <v>591590</v>
          </cell>
          <cell r="J59">
            <v>214525.3</v>
          </cell>
          <cell r="K59">
            <v>709908</v>
          </cell>
        </row>
        <row r="61">
          <cell r="B61" t="str">
            <v xml:space="preserve">Total HOA Expense            </v>
          </cell>
          <cell r="C61">
            <v>156707.25</v>
          </cell>
          <cell r="D61">
            <v>197348.49</v>
          </cell>
          <cell r="E61">
            <v>40641.24</v>
          </cell>
          <cell r="G61">
            <v>1646406.64</v>
          </cell>
          <cell r="H61">
            <v>1973484.9</v>
          </cell>
          <cell r="J61">
            <v>327078.26</v>
          </cell>
          <cell r="K61">
            <v>2368182</v>
          </cell>
        </row>
        <row r="63">
          <cell r="B63" t="str">
            <v xml:space="preserve">HOA Net Income (Loss)        </v>
          </cell>
          <cell r="C63">
            <v>-42724.71</v>
          </cell>
          <cell r="D63">
            <v>-6148.82</v>
          </cell>
          <cell r="E63">
            <v>-36575.89</v>
          </cell>
          <cell r="G63">
            <v>-381340.58</v>
          </cell>
          <cell r="H63">
            <v>-61488.2</v>
          </cell>
          <cell r="J63">
            <v>-319852.38</v>
          </cell>
          <cell r="K63">
            <v>-73786</v>
          </cell>
        </row>
        <row r="64">
          <cell r="C64" t="str">
            <v xml:space="preserve">============== </v>
          </cell>
          <cell r="D64" t="str">
            <v xml:space="preserve">============== </v>
          </cell>
          <cell r="E64" t="str">
            <v xml:space="preserve">============== </v>
          </cell>
          <cell r="G64" t="str">
            <v xml:space="preserve">============== </v>
          </cell>
          <cell r="H64" t="str">
            <v xml:space="preserve">============== </v>
          </cell>
          <cell r="J64" t="str">
            <v xml:space="preserve">============== </v>
          </cell>
          <cell r="K64" t="str">
            <v>==============</v>
          </cell>
        </row>
        <row r="65">
          <cell r="A65" t="str">
            <v>Golf Village Income</v>
          </cell>
        </row>
        <row r="66">
          <cell r="A66">
            <v>4200</v>
          </cell>
          <cell r="B66" t="str">
            <v xml:space="preserve">Golf Village Assessments     </v>
          </cell>
          <cell r="C66">
            <v>0</v>
          </cell>
          <cell r="D66">
            <v>0</v>
          </cell>
          <cell r="E66">
            <v>0</v>
          </cell>
          <cell r="G66">
            <v>339622.2</v>
          </cell>
          <cell r="H66">
            <v>0</v>
          </cell>
          <cell r="J66">
            <v>339622.2</v>
          </cell>
          <cell r="K66">
            <v>0</v>
          </cell>
        </row>
        <row r="67">
          <cell r="A67">
            <v>4210</v>
          </cell>
          <cell r="B67" t="str">
            <v xml:space="preserve">Miscellaneous Income         </v>
          </cell>
          <cell r="C67">
            <v>0</v>
          </cell>
          <cell r="D67">
            <v>0</v>
          </cell>
          <cell r="E67">
            <v>0</v>
          </cell>
          <cell r="G67">
            <v>250</v>
          </cell>
          <cell r="H67">
            <v>0</v>
          </cell>
          <cell r="J67">
            <v>250</v>
          </cell>
          <cell r="K67">
            <v>0</v>
          </cell>
        </row>
        <row r="68">
          <cell r="A68">
            <v>4215</v>
          </cell>
          <cell r="B68" t="str">
            <v xml:space="preserve">Golf Fees                    </v>
          </cell>
          <cell r="C68">
            <v>0</v>
          </cell>
          <cell r="D68">
            <v>0</v>
          </cell>
          <cell r="E68">
            <v>0</v>
          </cell>
          <cell r="G68">
            <v>1234588.32</v>
          </cell>
          <cell r="H68">
            <v>0</v>
          </cell>
          <cell r="J68">
            <v>1234588.32</v>
          </cell>
          <cell r="K68">
            <v>0</v>
          </cell>
        </row>
        <row r="69">
          <cell r="A69">
            <v>4230</v>
          </cell>
          <cell r="B69" t="str">
            <v xml:space="preserve">Pro Shop                     </v>
          </cell>
          <cell r="C69">
            <v>0</v>
          </cell>
          <cell r="D69">
            <v>0</v>
          </cell>
          <cell r="E69">
            <v>0</v>
          </cell>
          <cell r="G69">
            <v>130097.21</v>
          </cell>
          <cell r="H69">
            <v>0</v>
          </cell>
          <cell r="J69">
            <v>130097.21</v>
          </cell>
          <cell r="K69">
            <v>0</v>
          </cell>
        </row>
        <row r="70">
          <cell r="A70">
            <v>4235</v>
          </cell>
          <cell r="B70" t="str">
            <v xml:space="preserve">Food &amp; Beverage              </v>
          </cell>
          <cell r="C70">
            <v>0</v>
          </cell>
          <cell r="D70">
            <v>0</v>
          </cell>
          <cell r="E70">
            <v>0</v>
          </cell>
          <cell r="G70">
            <v>187259.55</v>
          </cell>
          <cell r="H70">
            <v>0</v>
          </cell>
          <cell r="J70">
            <v>187259.55</v>
          </cell>
          <cell r="K70">
            <v>0</v>
          </cell>
        </row>
        <row r="71">
          <cell r="A71">
            <v>4255</v>
          </cell>
          <cell r="B71" t="str">
            <v xml:space="preserve">Admin-Other Income           </v>
          </cell>
          <cell r="C71">
            <v>0</v>
          </cell>
          <cell r="D71">
            <v>0</v>
          </cell>
          <cell r="E71">
            <v>0</v>
          </cell>
          <cell r="G71">
            <v>797.79</v>
          </cell>
          <cell r="H71">
            <v>0</v>
          </cell>
          <cell r="J71">
            <v>797.79</v>
          </cell>
          <cell r="K71">
            <v>0</v>
          </cell>
        </row>
        <row r="72">
          <cell r="A72">
            <v>4260</v>
          </cell>
          <cell r="B72" t="str">
            <v>Developer Contribution - Golf</v>
          </cell>
          <cell r="C72">
            <v>0</v>
          </cell>
          <cell r="D72">
            <v>0</v>
          </cell>
          <cell r="E72">
            <v>0</v>
          </cell>
          <cell r="G72">
            <v>282064</v>
          </cell>
          <cell r="H72">
            <v>0</v>
          </cell>
          <cell r="J72">
            <v>282064</v>
          </cell>
          <cell r="K72">
            <v>0</v>
          </cell>
        </row>
        <row r="73">
          <cell r="C73" t="str">
            <v xml:space="preserve">______________ </v>
          </cell>
          <cell r="D73" t="str">
            <v xml:space="preserve">______________ </v>
          </cell>
          <cell r="E73" t="str">
            <v xml:space="preserve">______________ </v>
          </cell>
          <cell r="G73" t="str">
            <v xml:space="preserve">______________ </v>
          </cell>
          <cell r="H73" t="str">
            <v xml:space="preserve">______________ </v>
          </cell>
          <cell r="J73" t="str">
            <v xml:space="preserve">______________ </v>
          </cell>
          <cell r="K73" t="str">
            <v>______________</v>
          </cell>
        </row>
        <row r="74">
          <cell r="B74" t="str">
            <v xml:space="preserve">Total Golf Village Income    </v>
          </cell>
          <cell r="C74">
            <v>0</v>
          </cell>
          <cell r="D74">
            <v>0</v>
          </cell>
          <cell r="E74">
            <v>0</v>
          </cell>
          <cell r="G74">
            <v>2174679.0699999998</v>
          </cell>
          <cell r="H74">
            <v>0</v>
          </cell>
          <cell r="J74">
            <v>2174679.0699999998</v>
          </cell>
          <cell r="K74">
            <v>0</v>
          </cell>
        </row>
        <row r="76">
          <cell r="A76" t="str">
            <v>Golf Operations</v>
          </cell>
        </row>
        <row r="77">
          <cell r="A77">
            <v>7215</v>
          </cell>
          <cell r="B77" t="str">
            <v xml:space="preserve">Salaries &amp; Wages             </v>
          </cell>
          <cell r="C77">
            <v>17650</v>
          </cell>
          <cell r="D77">
            <v>0</v>
          </cell>
          <cell r="E77">
            <v>-17650</v>
          </cell>
          <cell r="G77">
            <v>207589.67</v>
          </cell>
          <cell r="H77">
            <v>0</v>
          </cell>
          <cell r="J77">
            <v>-207589.67</v>
          </cell>
          <cell r="K77">
            <v>0</v>
          </cell>
        </row>
        <row r="78">
          <cell r="A78">
            <v>7225</v>
          </cell>
          <cell r="B78" t="str">
            <v xml:space="preserve">Pro Shop - COS               </v>
          </cell>
          <cell r="C78">
            <v>0</v>
          </cell>
          <cell r="D78">
            <v>0</v>
          </cell>
          <cell r="E78">
            <v>0</v>
          </cell>
          <cell r="G78">
            <v>81681.460000000006</v>
          </cell>
          <cell r="H78">
            <v>0</v>
          </cell>
          <cell r="J78">
            <v>-81681.460000000006</v>
          </cell>
          <cell r="K78">
            <v>0</v>
          </cell>
        </row>
        <row r="79">
          <cell r="A79">
            <v>7230</v>
          </cell>
          <cell r="B79" t="str">
            <v xml:space="preserve">Employee Benefits            </v>
          </cell>
          <cell r="C79">
            <v>5402.21</v>
          </cell>
          <cell r="D79">
            <v>0</v>
          </cell>
          <cell r="E79">
            <v>-5402.21</v>
          </cell>
          <cell r="G79">
            <v>43270.97</v>
          </cell>
          <cell r="H79">
            <v>0</v>
          </cell>
          <cell r="J79">
            <v>-43270.97</v>
          </cell>
          <cell r="K79">
            <v>0</v>
          </cell>
        </row>
        <row r="80">
          <cell r="A80">
            <v>7231</v>
          </cell>
          <cell r="B80" t="str">
            <v xml:space="preserve">Employee Meals               </v>
          </cell>
          <cell r="C80">
            <v>0</v>
          </cell>
          <cell r="D80">
            <v>0</v>
          </cell>
          <cell r="E80">
            <v>0</v>
          </cell>
          <cell r="G80">
            <v>2265</v>
          </cell>
          <cell r="H80">
            <v>0</v>
          </cell>
          <cell r="J80">
            <v>-2265</v>
          </cell>
          <cell r="K80">
            <v>0</v>
          </cell>
        </row>
        <row r="81">
          <cell r="A81">
            <v>7235</v>
          </cell>
          <cell r="B81" t="str">
            <v xml:space="preserve">Advertising                  </v>
          </cell>
          <cell r="C81">
            <v>0</v>
          </cell>
          <cell r="D81">
            <v>0</v>
          </cell>
          <cell r="E81">
            <v>0</v>
          </cell>
          <cell r="G81">
            <v>3481.37</v>
          </cell>
          <cell r="H81">
            <v>0</v>
          </cell>
          <cell r="J81">
            <v>-3481.37</v>
          </cell>
          <cell r="K81">
            <v>0</v>
          </cell>
        </row>
        <row r="82">
          <cell r="A82">
            <v>7236</v>
          </cell>
          <cell r="B82" t="str">
            <v xml:space="preserve">Electricity - FPL            </v>
          </cell>
          <cell r="C82">
            <v>0</v>
          </cell>
          <cell r="D82">
            <v>0</v>
          </cell>
          <cell r="E82">
            <v>0</v>
          </cell>
          <cell r="G82">
            <v>6257.99</v>
          </cell>
          <cell r="H82">
            <v>0</v>
          </cell>
          <cell r="J82">
            <v>-6257.99</v>
          </cell>
          <cell r="K82">
            <v>0</v>
          </cell>
        </row>
        <row r="83">
          <cell r="A83">
            <v>7245</v>
          </cell>
          <cell r="B83" t="str">
            <v xml:space="preserve">Credit Card Fees             </v>
          </cell>
          <cell r="C83">
            <v>0</v>
          </cell>
          <cell r="D83">
            <v>0</v>
          </cell>
          <cell r="E83">
            <v>0</v>
          </cell>
          <cell r="G83">
            <v>36592.47</v>
          </cell>
          <cell r="H83">
            <v>0</v>
          </cell>
          <cell r="J83">
            <v>-36592.47</v>
          </cell>
          <cell r="K83">
            <v>0</v>
          </cell>
        </row>
        <row r="84">
          <cell r="A84">
            <v>7250</v>
          </cell>
          <cell r="B84" t="str">
            <v xml:space="preserve">Employee Uniforms            </v>
          </cell>
          <cell r="C84">
            <v>0</v>
          </cell>
          <cell r="D84">
            <v>0</v>
          </cell>
          <cell r="E84">
            <v>0</v>
          </cell>
          <cell r="G84">
            <v>2169.94</v>
          </cell>
          <cell r="H84">
            <v>0</v>
          </cell>
          <cell r="J84">
            <v>-2169.94</v>
          </cell>
          <cell r="K84">
            <v>0</v>
          </cell>
        </row>
        <row r="85">
          <cell r="A85">
            <v>7255</v>
          </cell>
          <cell r="B85" t="str">
            <v xml:space="preserve">Cart Capital Lease Interest  </v>
          </cell>
          <cell r="C85">
            <v>0</v>
          </cell>
          <cell r="D85">
            <v>0</v>
          </cell>
          <cell r="E85">
            <v>0</v>
          </cell>
          <cell r="G85">
            <v>2482.64</v>
          </cell>
          <cell r="H85">
            <v>0</v>
          </cell>
          <cell r="J85">
            <v>-2482.64</v>
          </cell>
          <cell r="K85">
            <v>0</v>
          </cell>
        </row>
        <row r="86">
          <cell r="A86">
            <v>7260</v>
          </cell>
          <cell r="B86" t="str">
            <v xml:space="preserve">Cart Capital Lease Principal </v>
          </cell>
          <cell r="C86">
            <v>0</v>
          </cell>
          <cell r="D86">
            <v>0</v>
          </cell>
          <cell r="E86">
            <v>0</v>
          </cell>
          <cell r="G86">
            <v>48209.18</v>
          </cell>
          <cell r="H86">
            <v>0</v>
          </cell>
          <cell r="J86">
            <v>-48209.18</v>
          </cell>
          <cell r="K86">
            <v>0</v>
          </cell>
        </row>
        <row r="87">
          <cell r="A87">
            <v>7261</v>
          </cell>
          <cell r="B87" t="str">
            <v xml:space="preserve">Depreciation                 </v>
          </cell>
          <cell r="C87">
            <v>0</v>
          </cell>
          <cell r="D87">
            <v>0</v>
          </cell>
          <cell r="E87">
            <v>0</v>
          </cell>
          <cell r="G87">
            <v>449.18</v>
          </cell>
          <cell r="H87">
            <v>0</v>
          </cell>
          <cell r="J87">
            <v>-449.18</v>
          </cell>
          <cell r="K87">
            <v>0</v>
          </cell>
        </row>
        <row r="88">
          <cell r="A88">
            <v>7270</v>
          </cell>
          <cell r="B88" t="str">
            <v xml:space="preserve">Golf Operating Supplies      </v>
          </cell>
          <cell r="C88">
            <v>0</v>
          </cell>
          <cell r="D88">
            <v>0</v>
          </cell>
          <cell r="E88">
            <v>0</v>
          </cell>
          <cell r="G88">
            <v>11088.31</v>
          </cell>
          <cell r="H88">
            <v>0</v>
          </cell>
          <cell r="J88">
            <v>-11088.31</v>
          </cell>
          <cell r="K88">
            <v>0</v>
          </cell>
        </row>
        <row r="89">
          <cell r="C89" t="str">
            <v xml:space="preserve">______________ </v>
          </cell>
          <cell r="D89" t="str">
            <v xml:space="preserve">______________ </v>
          </cell>
          <cell r="E89" t="str">
            <v xml:space="preserve">______________ </v>
          </cell>
          <cell r="G89" t="str">
            <v xml:space="preserve">______________ </v>
          </cell>
          <cell r="H89" t="str">
            <v xml:space="preserve">______________ </v>
          </cell>
          <cell r="J89" t="str">
            <v xml:space="preserve">______________ </v>
          </cell>
          <cell r="K89" t="str">
            <v>______________</v>
          </cell>
        </row>
        <row r="90">
          <cell r="B90" t="str">
            <v xml:space="preserve">Total Golf Operations        </v>
          </cell>
          <cell r="C90">
            <v>23052.21</v>
          </cell>
          <cell r="D90">
            <v>0</v>
          </cell>
          <cell r="E90">
            <v>-23052.21</v>
          </cell>
          <cell r="G90">
            <v>445538.18</v>
          </cell>
          <cell r="H90">
            <v>0</v>
          </cell>
          <cell r="J90">
            <v>-445538.18</v>
          </cell>
          <cell r="K90">
            <v>0</v>
          </cell>
        </row>
        <row r="92">
          <cell r="A92" t="str">
            <v>Golf Maintenance</v>
          </cell>
        </row>
        <row r="93">
          <cell r="A93">
            <v>7300</v>
          </cell>
          <cell r="B93" t="str">
            <v xml:space="preserve">Salaries &amp; Wages             </v>
          </cell>
          <cell r="C93">
            <v>0</v>
          </cell>
          <cell r="D93">
            <v>0</v>
          </cell>
          <cell r="E93">
            <v>0</v>
          </cell>
          <cell r="G93">
            <v>373032.86</v>
          </cell>
          <cell r="H93">
            <v>0</v>
          </cell>
          <cell r="J93">
            <v>-373032.86</v>
          </cell>
          <cell r="K93">
            <v>0</v>
          </cell>
        </row>
        <row r="94">
          <cell r="A94">
            <v>7305</v>
          </cell>
          <cell r="B94" t="str">
            <v xml:space="preserve">Employee Benefits            </v>
          </cell>
          <cell r="C94">
            <v>0</v>
          </cell>
          <cell r="D94">
            <v>0</v>
          </cell>
          <cell r="E94">
            <v>0</v>
          </cell>
          <cell r="G94">
            <v>99401.65</v>
          </cell>
          <cell r="H94">
            <v>0</v>
          </cell>
          <cell r="J94">
            <v>-99401.65</v>
          </cell>
          <cell r="K94">
            <v>0</v>
          </cell>
        </row>
        <row r="95">
          <cell r="A95">
            <v>7306</v>
          </cell>
          <cell r="B95" t="str">
            <v xml:space="preserve">Contract Services            </v>
          </cell>
          <cell r="C95">
            <v>0</v>
          </cell>
          <cell r="D95">
            <v>0</v>
          </cell>
          <cell r="E95">
            <v>0</v>
          </cell>
          <cell r="G95">
            <v>3178.37</v>
          </cell>
          <cell r="H95">
            <v>0</v>
          </cell>
          <cell r="J95">
            <v>-3178.37</v>
          </cell>
          <cell r="K95">
            <v>0</v>
          </cell>
        </row>
        <row r="96">
          <cell r="A96">
            <v>7307</v>
          </cell>
          <cell r="B96" t="str">
            <v xml:space="preserve">Employee Meals               </v>
          </cell>
          <cell r="C96">
            <v>0</v>
          </cell>
          <cell r="D96">
            <v>0</v>
          </cell>
          <cell r="E96">
            <v>0</v>
          </cell>
          <cell r="G96">
            <v>1350</v>
          </cell>
          <cell r="H96">
            <v>0</v>
          </cell>
          <cell r="J96">
            <v>-1350</v>
          </cell>
          <cell r="K96">
            <v>0</v>
          </cell>
        </row>
        <row r="97">
          <cell r="A97">
            <v>7310</v>
          </cell>
          <cell r="B97" t="str">
            <v xml:space="preserve">R&amp;M Equipment Maint          </v>
          </cell>
          <cell r="C97">
            <v>0</v>
          </cell>
          <cell r="D97">
            <v>0</v>
          </cell>
          <cell r="E97">
            <v>0</v>
          </cell>
          <cell r="G97">
            <v>42557.599999999999</v>
          </cell>
          <cell r="H97">
            <v>0</v>
          </cell>
          <cell r="J97">
            <v>-42557.599999999999</v>
          </cell>
          <cell r="K97">
            <v>0</v>
          </cell>
        </row>
        <row r="98">
          <cell r="A98">
            <v>7320</v>
          </cell>
          <cell r="B98" t="str">
            <v xml:space="preserve">R&amp;M Irrigation               </v>
          </cell>
          <cell r="C98">
            <v>0</v>
          </cell>
          <cell r="D98">
            <v>0</v>
          </cell>
          <cell r="E98">
            <v>0</v>
          </cell>
          <cell r="G98">
            <v>16486.240000000002</v>
          </cell>
          <cell r="H98">
            <v>0</v>
          </cell>
          <cell r="J98">
            <v>-16486.240000000002</v>
          </cell>
          <cell r="K98">
            <v>0</v>
          </cell>
        </row>
        <row r="99">
          <cell r="A99">
            <v>7335</v>
          </cell>
          <cell r="B99" t="str">
            <v xml:space="preserve">Contract Labor               </v>
          </cell>
          <cell r="C99">
            <v>0</v>
          </cell>
          <cell r="D99">
            <v>0</v>
          </cell>
          <cell r="E99">
            <v>0</v>
          </cell>
          <cell r="G99">
            <v>2291.02</v>
          </cell>
          <cell r="H99">
            <v>0</v>
          </cell>
          <cell r="J99">
            <v>-2291.02</v>
          </cell>
          <cell r="K99">
            <v>0</v>
          </cell>
        </row>
        <row r="100">
          <cell r="A100">
            <v>7336</v>
          </cell>
          <cell r="B100" t="str">
            <v xml:space="preserve">Equipment Rental             </v>
          </cell>
          <cell r="C100">
            <v>0</v>
          </cell>
          <cell r="D100">
            <v>0</v>
          </cell>
          <cell r="E100">
            <v>0</v>
          </cell>
          <cell r="G100">
            <v>69.209999999999994</v>
          </cell>
          <cell r="H100">
            <v>0</v>
          </cell>
          <cell r="J100">
            <v>-69.209999999999994</v>
          </cell>
          <cell r="K100">
            <v>0</v>
          </cell>
        </row>
        <row r="101">
          <cell r="A101">
            <v>7340</v>
          </cell>
          <cell r="B101" t="str">
            <v xml:space="preserve">Sod                          </v>
          </cell>
          <cell r="C101">
            <v>0</v>
          </cell>
          <cell r="D101">
            <v>0</v>
          </cell>
          <cell r="E101">
            <v>0</v>
          </cell>
          <cell r="G101">
            <v>2815.05</v>
          </cell>
          <cell r="H101">
            <v>0</v>
          </cell>
          <cell r="J101">
            <v>-2815.05</v>
          </cell>
          <cell r="K101">
            <v>0</v>
          </cell>
        </row>
        <row r="102">
          <cell r="A102">
            <v>7345</v>
          </cell>
          <cell r="B102" t="str">
            <v xml:space="preserve">Lake Embankment &amp; Pine Straw </v>
          </cell>
          <cell r="C102">
            <v>0</v>
          </cell>
          <cell r="D102">
            <v>0</v>
          </cell>
          <cell r="E102">
            <v>0</v>
          </cell>
          <cell r="G102">
            <v>3700</v>
          </cell>
          <cell r="H102">
            <v>0</v>
          </cell>
          <cell r="J102">
            <v>-3700</v>
          </cell>
          <cell r="K102">
            <v>0</v>
          </cell>
        </row>
        <row r="103">
          <cell r="A103">
            <v>7355</v>
          </cell>
          <cell r="B103" t="str">
            <v xml:space="preserve">Sand &amp; Gravel                </v>
          </cell>
          <cell r="C103">
            <v>0</v>
          </cell>
          <cell r="D103">
            <v>0</v>
          </cell>
          <cell r="E103">
            <v>0</v>
          </cell>
          <cell r="G103">
            <v>13278.9</v>
          </cell>
          <cell r="H103">
            <v>0</v>
          </cell>
          <cell r="J103">
            <v>-13278.9</v>
          </cell>
          <cell r="K103">
            <v>0</v>
          </cell>
        </row>
        <row r="104">
          <cell r="A104">
            <v>7360</v>
          </cell>
          <cell r="B104" t="str">
            <v xml:space="preserve">Gas Diesel, Oil &amp; Lubricant  </v>
          </cell>
          <cell r="C104">
            <v>0</v>
          </cell>
          <cell r="D104">
            <v>0</v>
          </cell>
          <cell r="E104">
            <v>0</v>
          </cell>
          <cell r="G104">
            <v>16747.03</v>
          </cell>
          <cell r="H104">
            <v>0</v>
          </cell>
          <cell r="J104">
            <v>-16747.03</v>
          </cell>
          <cell r="K104">
            <v>0</v>
          </cell>
        </row>
        <row r="105">
          <cell r="A105">
            <v>7365</v>
          </cell>
          <cell r="B105" t="str">
            <v xml:space="preserve">Small Tools                  </v>
          </cell>
          <cell r="C105">
            <v>0</v>
          </cell>
          <cell r="D105">
            <v>0</v>
          </cell>
          <cell r="E105">
            <v>0</v>
          </cell>
          <cell r="G105">
            <v>4592.54</v>
          </cell>
          <cell r="H105">
            <v>0</v>
          </cell>
          <cell r="J105">
            <v>-4592.54</v>
          </cell>
          <cell r="K105">
            <v>0</v>
          </cell>
        </row>
        <row r="106">
          <cell r="A106">
            <v>7370</v>
          </cell>
          <cell r="B106" t="str">
            <v xml:space="preserve">Fertilizers                  </v>
          </cell>
          <cell r="C106">
            <v>0</v>
          </cell>
          <cell r="D106">
            <v>0</v>
          </cell>
          <cell r="E106">
            <v>0</v>
          </cell>
          <cell r="G106">
            <v>111126.82</v>
          </cell>
          <cell r="H106">
            <v>0</v>
          </cell>
          <cell r="J106">
            <v>-111126.82</v>
          </cell>
          <cell r="K106">
            <v>0</v>
          </cell>
        </row>
        <row r="107">
          <cell r="A107">
            <v>7375</v>
          </cell>
          <cell r="B107" t="str">
            <v xml:space="preserve">Chemicals                    </v>
          </cell>
          <cell r="C107">
            <v>0</v>
          </cell>
          <cell r="D107">
            <v>0</v>
          </cell>
          <cell r="E107">
            <v>0</v>
          </cell>
          <cell r="G107">
            <v>92083.6</v>
          </cell>
          <cell r="H107">
            <v>0</v>
          </cell>
          <cell r="J107">
            <v>-92083.6</v>
          </cell>
          <cell r="K107">
            <v>0</v>
          </cell>
        </row>
        <row r="108">
          <cell r="A108">
            <v>7380</v>
          </cell>
          <cell r="B108" t="str">
            <v xml:space="preserve">Oper Supplies-Maint          </v>
          </cell>
          <cell r="C108">
            <v>0</v>
          </cell>
          <cell r="D108">
            <v>0</v>
          </cell>
          <cell r="E108">
            <v>0</v>
          </cell>
          <cell r="G108">
            <v>4212.04</v>
          </cell>
          <cell r="H108">
            <v>0</v>
          </cell>
          <cell r="J108">
            <v>-4212.04</v>
          </cell>
          <cell r="K108">
            <v>0</v>
          </cell>
        </row>
        <row r="109">
          <cell r="A109">
            <v>7381</v>
          </cell>
          <cell r="B109" t="str">
            <v xml:space="preserve">Licenses &amp; Fees              </v>
          </cell>
          <cell r="C109">
            <v>0</v>
          </cell>
          <cell r="D109">
            <v>0</v>
          </cell>
          <cell r="E109">
            <v>0</v>
          </cell>
          <cell r="G109">
            <v>860.71</v>
          </cell>
          <cell r="H109">
            <v>0</v>
          </cell>
          <cell r="J109">
            <v>-860.71</v>
          </cell>
          <cell r="K109">
            <v>0</v>
          </cell>
        </row>
        <row r="110">
          <cell r="A110">
            <v>7385</v>
          </cell>
          <cell r="B110" t="str">
            <v xml:space="preserve">Employee Uniforms            </v>
          </cell>
          <cell r="C110">
            <v>0</v>
          </cell>
          <cell r="D110">
            <v>0</v>
          </cell>
          <cell r="E110">
            <v>0</v>
          </cell>
          <cell r="G110">
            <v>8266.67</v>
          </cell>
          <cell r="H110">
            <v>0</v>
          </cell>
          <cell r="J110">
            <v>-8266.67</v>
          </cell>
          <cell r="K110">
            <v>0</v>
          </cell>
        </row>
        <row r="111">
          <cell r="A111">
            <v>7386</v>
          </cell>
          <cell r="B111" t="str">
            <v xml:space="preserve">Personnel Supplies           </v>
          </cell>
          <cell r="C111">
            <v>0</v>
          </cell>
          <cell r="D111">
            <v>0</v>
          </cell>
          <cell r="E111">
            <v>0</v>
          </cell>
          <cell r="G111">
            <v>140.52000000000001</v>
          </cell>
          <cell r="H111">
            <v>0</v>
          </cell>
          <cell r="J111">
            <v>-140.52000000000001</v>
          </cell>
          <cell r="K111">
            <v>0</v>
          </cell>
        </row>
        <row r="112">
          <cell r="A112">
            <v>7389</v>
          </cell>
          <cell r="B112" t="str">
            <v xml:space="preserve">Depreciation                 </v>
          </cell>
          <cell r="C112">
            <v>0</v>
          </cell>
          <cell r="D112">
            <v>0</v>
          </cell>
          <cell r="E112">
            <v>0</v>
          </cell>
          <cell r="G112">
            <v>282.29000000000002</v>
          </cell>
          <cell r="H112">
            <v>0</v>
          </cell>
          <cell r="J112">
            <v>-282.29000000000002</v>
          </cell>
          <cell r="K112">
            <v>0</v>
          </cell>
        </row>
        <row r="113">
          <cell r="A113">
            <v>7392</v>
          </cell>
          <cell r="B113" t="str">
            <v xml:space="preserve">Electric &amp; Gas               </v>
          </cell>
          <cell r="C113">
            <v>0</v>
          </cell>
          <cell r="D113">
            <v>0</v>
          </cell>
          <cell r="E113">
            <v>0</v>
          </cell>
          <cell r="G113">
            <v>13805.53</v>
          </cell>
          <cell r="H113">
            <v>0</v>
          </cell>
          <cell r="J113">
            <v>-13805.53</v>
          </cell>
          <cell r="K113">
            <v>0</v>
          </cell>
        </row>
        <row r="114">
          <cell r="A114">
            <v>7393</v>
          </cell>
          <cell r="B114" t="str">
            <v xml:space="preserve">Water                        </v>
          </cell>
          <cell r="C114">
            <v>0</v>
          </cell>
          <cell r="D114">
            <v>0</v>
          </cell>
          <cell r="E114">
            <v>0</v>
          </cell>
          <cell r="G114">
            <v>52764.66</v>
          </cell>
          <cell r="H114">
            <v>0</v>
          </cell>
          <cell r="J114">
            <v>-52764.66</v>
          </cell>
          <cell r="K114">
            <v>0</v>
          </cell>
        </row>
        <row r="115">
          <cell r="A115">
            <v>7394</v>
          </cell>
          <cell r="B115" t="str">
            <v xml:space="preserve">Waste Removal                </v>
          </cell>
          <cell r="C115">
            <v>0</v>
          </cell>
          <cell r="D115">
            <v>0</v>
          </cell>
          <cell r="E115">
            <v>0</v>
          </cell>
          <cell r="G115">
            <v>1288.8699999999999</v>
          </cell>
          <cell r="H115">
            <v>0</v>
          </cell>
          <cell r="J115">
            <v>-1288.8699999999999</v>
          </cell>
          <cell r="K115">
            <v>0</v>
          </cell>
        </row>
        <row r="116">
          <cell r="A116">
            <v>7395</v>
          </cell>
          <cell r="B116" t="str">
            <v xml:space="preserve">Telephone                    </v>
          </cell>
          <cell r="C116">
            <v>0</v>
          </cell>
          <cell r="D116">
            <v>0</v>
          </cell>
          <cell r="E116">
            <v>0</v>
          </cell>
          <cell r="G116">
            <v>10295.36</v>
          </cell>
          <cell r="H116">
            <v>0</v>
          </cell>
          <cell r="J116">
            <v>-10295.36</v>
          </cell>
          <cell r="K116">
            <v>0</v>
          </cell>
        </row>
        <row r="117">
          <cell r="C117" t="str">
            <v xml:space="preserve">______________ </v>
          </cell>
          <cell r="D117" t="str">
            <v xml:space="preserve">______________ </v>
          </cell>
          <cell r="E117" t="str">
            <v xml:space="preserve">______________ </v>
          </cell>
          <cell r="G117" t="str">
            <v xml:space="preserve">______________ </v>
          </cell>
          <cell r="H117" t="str">
            <v xml:space="preserve">______________ </v>
          </cell>
          <cell r="J117" t="str">
            <v xml:space="preserve">______________ </v>
          </cell>
          <cell r="K117" t="str">
            <v>______________</v>
          </cell>
        </row>
        <row r="118">
          <cell r="B118" t="str">
            <v xml:space="preserve">Total Golf Maintenance       </v>
          </cell>
          <cell r="C118">
            <v>0</v>
          </cell>
          <cell r="D118">
            <v>0</v>
          </cell>
          <cell r="E118">
            <v>0</v>
          </cell>
          <cell r="G118">
            <v>874627.54</v>
          </cell>
          <cell r="H118">
            <v>0</v>
          </cell>
          <cell r="J118">
            <v>-874627.54</v>
          </cell>
          <cell r="K118">
            <v>0</v>
          </cell>
        </row>
        <row r="121">
          <cell r="A121" t="str">
            <v>Other Expenses</v>
          </cell>
        </row>
        <row r="122">
          <cell r="A122">
            <v>7430</v>
          </cell>
          <cell r="B122" t="str">
            <v xml:space="preserve">Salaries &amp; Wages             </v>
          </cell>
          <cell r="C122">
            <v>10500</v>
          </cell>
          <cell r="D122">
            <v>0</v>
          </cell>
          <cell r="E122">
            <v>-10500</v>
          </cell>
          <cell r="G122">
            <v>65165.69</v>
          </cell>
          <cell r="H122">
            <v>0</v>
          </cell>
          <cell r="J122">
            <v>-65165.69</v>
          </cell>
          <cell r="K122">
            <v>0</v>
          </cell>
        </row>
        <row r="123">
          <cell r="A123">
            <v>7435</v>
          </cell>
          <cell r="B123" t="str">
            <v xml:space="preserve">Seminars                     </v>
          </cell>
          <cell r="C123">
            <v>0</v>
          </cell>
          <cell r="D123">
            <v>0</v>
          </cell>
          <cell r="E123">
            <v>0</v>
          </cell>
          <cell r="G123">
            <v>4050.31</v>
          </cell>
          <cell r="H123">
            <v>0</v>
          </cell>
          <cell r="J123">
            <v>-4050.31</v>
          </cell>
          <cell r="K123">
            <v>0</v>
          </cell>
        </row>
        <row r="124">
          <cell r="A124">
            <v>7440</v>
          </cell>
          <cell r="B124" t="str">
            <v xml:space="preserve">Insurance                    </v>
          </cell>
          <cell r="C124">
            <v>0</v>
          </cell>
          <cell r="D124">
            <v>0</v>
          </cell>
          <cell r="E124">
            <v>0</v>
          </cell>
          <cell r="G124">
            <v>10400</v>
          </cell>
          <cell r="H124">
            <v>0</v>
          </cell>
          <cell r="J124">
            <v>-10400</v>
          </cell>
          <cell r="K124">
            <v>0</v>
          </cell>
        </row>
        <row r="125">
          <cell r="A125">
            <v>7455</v>
          </cell>
          <cell r="B125" t="str">
            <v xml:space="preserve">Management Service Contract  </v>
          </cell>
          <cell r="C125">
            <v>0</v>
          </cell>
          <cell r="D125">
            <v>0</v>
          </cell>
          <cell r="E125">
            <v>0</v>
          </cell>
          <cell r="G125">
            <v>113608.31</v>
          </cell>
          <cell r="H125">
            <v>0</v>
          </cell>
          <cell r="J125">
            <v>-113608.31</v>
          </cell>
          <cell r="K125">
            <v>0</v>
          </cell>
        </row>
        <row r="126">
          <cell r="A126">
            <v>7460</v>
          </cell>
          <cell r="B126" t="str">
            <v xml:space="preserve">Travel Expense               </v>
          </cell>
          <cell r="C126">
            <v>0</v>
          </cell>
          <cell r="D126">
            <v>0</v>
          </cell>
          <cell r="E126">
            <v>0</v>
          </cell>
          <cell r="G126">
            <v>851.77</v>
          </cell>
          <cell r="H126">
            <v>0</v>
          </cell>
          <cell r="J126">
            <v>-851.77</v>
          </cell>
          <cell r="K126">
            <v>0</v>
          </cell>
        </row>
        <row r="127">
          <cell r="A127">
            <v>7465</v>
          </cell>
          <cell r="B127" t="str">
            <v xml:space="preserve">Office Supplies              </v>
          </cell>
          <cell r="C127">
            <v>0</v>
          </cell>
          <cell r="D127">
            <v>0</v>
          </cell>
          <cell r="E127">
            <v>0</v>
          </cell>
          <cell r="G127">
            <v>325.11</v>
          </cell>
          <cell r="H127">
            <v>0</v>
          </cell>
          <cell r="J127">
            <v>-325.11</v>
          </cell>
          <cell r="K127">
            <v>0</v>
          </cell>
        </row>
        <row r="128">
          <cell r="A128">
            <v>7470</v>
          </cell>
          <cell r="B128" t="str">
            <v xml:space="preserve">Computer Related             </v>
          </cell>
          <cell r="C128">
            <v>0</v>
          </cell>
          <cell r="D128">
            <v>0</v>
          </cell>
          <cell r="E128">
            <v>0</v>
          </cell>
          <cell r="G128">
            <v>328.43</v>
          </cell>
          <cell r="H128">
            <v>0</v>
          </cell>
          <cell r="J128">
            <v>-328.43</v>
          </cell>
          <cell r="K128">
            <v>0</v>
          </cell>
        </row>
        <row r="129">
          <cell r="A129">
            <v>7475</v>
          </cell>
          <cell r="B129" t="str">
            <v xml:space="preserve">Postage                      </v>
          </cell>
          <cell r="C129">
            <v>0</v>
          </cell>
          <cell r="D129">
            <v>0</v>
          </cell>
          <cell r="E129">
            <v>0</v>
          </cell>
          <cell r="G129">
            <v>973.02</v>
          </cell>
          <cell r="H129">
            <v>0</v>
          </cell>
          <cell r="J129">
            <v>-973.02</v>
          </cell>
          <cell r="K129">
            <v>0</v>
          </cell>
        </row>
        <row r="130">
          <cell r="A130">
            <v>7490</v>
          </cell>
          <cell r="B130" t="str">
            <v xml:space="preserve">Bank Fees                    </v>
          </cell>
          <cell r="C130">
            <v>0</v>
          </cell>
          <cell r="D130">
            <v>0</v>
          </cell>
          <cell r="E130">
            <v>0</v>
          </cell>
          <cell r="G130">
            <v>5244.6</v>
          </cell>
          <cell r="H130">
            <v>0</v>
          </cell>
          <cell r="J130">
            <v>-5244.6</v>
          </cell>
          <cell r="K130">
            <v>0</v>
          </cell>
        </row>
        <row r="131">
          <cell r="A131">
            <v>7495</v>
          </cell>
          <cell r="B131" t="str">
            <v xml:space="preserve">Employee Relations           </v>
          </cell>
          <cell r="C131">
            <v>0</v>
          </cell>
          <cell r="D131">
            <v>0</v>
          </cell>
          <cell r="E131">
            <v>0</v>
          </cell>
          <cell r="G131">
            <v>676.44</v>
          </cell>
          <cell r="H131">
            <v>0</v>
          </cell>
          <cell r="J131">
            <v>-676.44</v>
          </cell>
          <cell r="K131">
            <v>0</v>
          </cell>
        </row>
        <row r="132">
          <cell r="A132">
            <v>7500</v>
          </cell>
          <cell r="B132" t="str">
            <v xml:space="preserve">Employee Taxes &amp; Benefits    </v>
          </cell>
          <cell r="C132">
            <v>3499.72</v>
          </cell>
          <cell r="D132">
            <v>0</v>
          </cell>
          <cell r="E132">
            <v>-3499.72</v>
          </cell>
          <cell r="G132">
            <v>16388.21</v>
          </cell>
          <cell r="H132">
            <v>0</v>
          </cell>
          <cell r="J132">
            <v>-16388.21</v>
          </cell>
          <cell r="K132">
            <v>0</v>
          </cell>
        </row>
        <row r="133">
          <cell r="A133">
            <v>7510</v>
          </cell>
          <cell r="B133" t="str">
            <v xml:space="preserve">Office Equip Leases          </v>
          </cell>
          <cell r="C133">
            <v>0</v>
          </cell>
          <cell r="D133">
            <v>0</v>
          </cell>
          <cell r="E133">
            <v>0</v>
          </cell>
          <cell r="G133">
            <v>7283.39</v>
          </cell>
          <cell r="H133">
            <v>0</v>
          </cell>
          <cell r="J133">
            <v>-7283.39</v>
          </cell>
          <cell r="K133">
            <v>0</v>
          </cell>
        </row>
        <row r="134">
          <cell r="A134">
            <v>7520</v>
          </cell>
          <cell r="B134" t="str">
            <v xml:space="preserve">Telephone                    </v>
          </cell>
          <cell r="C134">
            <v>0</v>
          </cell>
          <cell r="D134">
            <v>0</v>
          </cell>
          <cell r="E134">
            <v>0</v>
          </cell>
          <cell r="G134">
            <v>8437.74</v>
          </cell>
          <cell r="H134">
            <v>0</v>
          </cell>
          <cell r="J134">
            <v>-8437.74</v>
          </cell>
          <cell r="K134">
            <v>0</v>
          </cell>
        </row>
        <row r="135">
          <cell r="A135">
            <v>7525</v>
          </cell>
          <cell r="B135" t="str">
            <v xml:space="preserve">Electric &amp; Gas               </v>
          </cell>
          <cell r="C135">
            <v>0</v>
          </cell>
          <cell r="D135">
            <v>0</v>
          </cell>
          <cell r="E135">
            <v>0</v>
          </cell>
          <cell r="G135">
            <v>33489.550000000003</v>
          </cell>
          <cell r="H135">
            <v>0</v>
          </cell>
          <cell r="J135">
            <v>-33489.550000000003</v>
          </cell>
          <cell r="K135">
            <v>0</v>
          </cell>
        </row>
        <row r="136">
          <cell r="A136">
            <v>7530</v>
          </cell>
          <cell r="B136" t="str">
            <v xml:space="preserve">Water                        </v>
          </cell>
          <cell r="C136">
            <v>0</v>
          </cell>
          <cell r="D136">
            <v>0</v>
          </cell>
          <cell r="E136">
            <v>0</v>
          </cell>
          <cell r="G136">
            <v>7242.89</v>
          </cell>
          <cell r="H136">
            <v>0</v>
          </cell>
          <cell r="J136">
            <v>-7242.89</v>
          </cell>
          <cell r="K136">
            <v>0</v>
          </cell>
        </row>
        <row r="137">
          <cell r="A137">
            <v>7535</v>
          </cell>
          <cell r="B137" t="str">
            <v xml:space="preserve">Waste Removal                </v>
          </cell>
          <cell r="C137">
            <v>0</v>
          </cell>
          <cell r="D137">
            <v>0</v>
          </cell>
          <cell r="E137">
            <v>0</v>
          </cell>
          <cell r="G137">
            <v>7879.75</v>
          </cell>
          <cell r="H137">
            <v>0</v>
          </cell>
          <cell r="J137">
            <v>-7879.75</v>
          </cell>
          <cell r="K137">
            <v>0</v>
          </cell>
        </row>
        <row r="138">
          <cell r="A138">
            <v>7540</v>
          </cell>
          <cell r="B138" t="str">
            <v xml:space="preserve">Music &amp; Entertainment        </v>
          </cell>
          <cell r="C138">
            <v>0</v>
          </cell>
          <cell r="D138">
            <v>0</v>
          </cell>
          <cell r="E138">
            <v>0</v>
          </cell>
          <cell r="G138">
            <v>2800.98</v>
          </cell>
          <cell r="H138">
            <v>0</v>
          </cell>
          <cell r="J138">
            <v>-2800.98</v>
          </cell>
          <cell r="K138">
            <v>0</v>
          </cell>
        </row>
        <row r="139">
          <cell r="A139">
            <v>7545</v>
          </cell>
          <cell r="B139" t="str">
            <v xml:space="preserve">Maintenance Contract         </v>
          </cell>
          <cell r="C139">
            <v>0</v>
          </cell>
          <cell r="D139">
            <v>0</v>
          </cell>
          <cell r="E139">
            <v>0</v>
          </cell>
          <cell r="G139">
            <v>47014.559999999998</v>
          </cell>
          <cell r="H139">
            <v>0</v>
          </cell>
          <cell r="J139">
            <v>-47014.559999999998</v>
          </cell>
          <cell r="K139">
            <v>0</v>
          </cell>
        </row>
        <row r="140">
          <cell r="A140">
            <v>7555</v>
          </cell>
          <cell r="B140" t="str">
            <v xml:space="preserve">Contingency                  </v>
          </cell>
          <cell r="C140">
            <v>0</v>
          </cell>
          <cell r="D140">
            <v>0</v>
          </cell>
          <cell r="E140">
            <v>0</v>
          </cell>
          <cell r="G140">
            <v>3085.66</v>
          </cell>
          <cell r="H140">
            <v>0</v>
          </cell>
          <cell r="J140">
            <v>-3085.66</v>
          </cell>
          <cell r="K140">
            <v>0</v>
          </cell>
        </row>
        <row r="141">
          <cell r="C141" t="str">
            <v xml:space="preserve">______________ </v>
          </cell>
          <cell r="D141" t="str">
            <v xml:space="preserve">______________ </v>
          </cell>
          <cell r="E141" t="str">
            <v xml:space="preserve">______________ </v>
          </cell>
          <cell r="G141" t="str">
            <v xml:space="preserve">______________ </v>
          </cell>
          <cell r="H141" t="str">
            <v xml:space="preserve">______________ </v>
          </cell>
          <cell r="J141" t="str">
            <v xml:space="preserve">______________ </v>
          </cell>
          <cell r="K141" t="str">
            <v>______________</v>
          </cell>
        </row>
        <row r="142">
          <cell r="B142" t="str">
            <v xml:space="preserve">Total Other Expense          </v>
          </cell>
          <cell r="C142">
            <v>13999.72</v>
          </cell>
          <cell r="D142">
            <v>0</v>
          </cell>
          <cell r="E142">
            <v>-13999.72</v>
          </cell>
          <cell r="G142">
            <v>335246.40999999997</v>
          </cell>
          <cell r="H142">
            <v>0</v>
          </cell>
          <cell r="J142">
            <v>-335246.40999999997</v>
          </cell>
          <cell r="K142">
            <v>0</v>
          </cell>
        </row>
        <row r="144">
          <cell r="A144" t="str">
            <v>Golf &amp; Clubhouse Administrative</v>
          </cell>
        </row>
        <row r="145">
          <cell r="A145">
            <v>7610</v>
          </cell>
          <cell r="B145" t="str">
            <v xml:space="preserve">Repairs &amp; Maintenance Equip  </v>
          </cell>
          <cell r="C145">
            <v>0</v>
          </cell>
          <cell r="D145">
            <v>0</v>
          </cell>
          <cell r="E145">
            <v>0</v>
          </cell>
          <cell r="G145">
            <v>2220.23</v>
          </cell>
          <cell r="H145">
            <v>0</v>
          </cell>
          <cell r="J145">
            <v>-2220.23</v>
          </cell>
          <cell r="K145">
            <v>0</v>
          </cell>
        </row>
        <row r="146">
          <cell r="A146">
            <v>7615</v>
          </cell>
          <cell r="B146" t="str">
            <v xml:space="preserve">Maintenance Contracts        </v>
          </cell>
          <cell r="C146">
            <v>0</v>
          </cell>
          <cell r="D146">
            <v>0</v>
          </cell>
          <cell r="E146">
            <v>0</v>
          </cell>
          <cell r="G146">
            <v>6426.29</v>
          </cell>
          <cell r="H146">
            <v>0</v>
          </cell>
          <cell r="J146">
            <v>-6426.29</v>
          </cell>
          <cell r="K146">
            <v>0</v>
          </cell>
        </row>
        <row r="147">
          <cell r="A147">
            <v>7620</v>
          </cell>
          <cell r="B147" t="str">
            <v xml:space="preserve">Building Maitenance          </v>
          </cell>
          <cell r="C147">
            <v>0</v>
          </cell>
          <cell r="D147">
            <v>0</v>
          </cell>
          <cell r="E147">
            <v>0</v>
          </cell>
          <cell r="G147">
            <v>1081.1300000000001</v>
          </cell>
          <cell r="H147">
            <v>0</v>
          </cell>
          <cell r="J147">
            <v>-1081.1300000000001</v>
          </cell>
          <cell r="K147">
            <v>0</v>
          </cell>
        </row>
        <row r="148">
          <cell r="A148">
            <v>7625</v>
          </cell>
          <cell r="B148" t="str">
            <v xml:space="preserve">Shop &amp; Tools                 </v>
          </cell>
          <cell r="C148">
            <v>0</v>
          </cell>
          <cell r="D148">
            <v>0</v>
          </cell>
          <cell r="E148">
            <v>0</v>
          </cell>
          <cell r="G148">
            <v>223.95</v>
          </cell>
          <cell r="H148">
            <v>0</v>
          </cell>
          <cell r="J148">
            <v>-223.95</v>
          </cell>
          <cell r="K148">
            <v>0</v>
          </cell>
        </row>
        <row r="149">
          <cell r="A149">
            <v>7635</v>
          </cell>
          <cell r="B149" t="str">
            <v xml:space="preserve">Telephone                    </v>
          </cell>
          <cell r="C149">
            <v>0</v>
          </cell>
          <cell r="D149">
            <v>0</v>
          </cell>
          <cell r="E149">
            <v>0</v>
          </cell>
          <cell r="G149">
            <v>1864.41</v>
          </cell>
          <cell r="H149">
            <v>0</v>
          </cell>
          <cell r="J149">
            <v>-1864.41</v>
          </cell>
          <cell r="K149">
            <v>0</v>
          </cell>
        </row>
        <row r="150">
          <cell r="A150">
            <v>7640</v>
          </cell>
          <cell r="B150" t="str">
            <v xml:space="preserve">Printing &amp; Duplicating       </v>
          </cell>
          <cell r="C150">
            <v>0</v>
          </cell>
          <cell r="D150">
            <v>0</v>
          </cell>
          <cell r="E150">
            <v>0</v>
          </cell>
          <cell r="G150">
            <v>1143.6600000000001</v>
          </cell>
          <cell r="H150">
            <v>0</v>
          </cell>
          <cell r="J150">
            <v>-1143.6600000000001</v>
          </cell>
          <cell r="K150">
            <v>0</v>
          </cell>
        </row>
        <row r="151">
          <cell r="A151">
            <v>7645</v>
          </cell>
          <cell r="B151" t="str">
            <v xml:space="preserve">Office Supplies              </v>
          </cell>
          <cell r="C151">
            <v>0</v>
          </cell>
          <cell r="D151">
            <v>0</v>
          </cell>
          <cell r="E151">
            <v>0</v>
          </cell>
          <cell r="G151">
            <v>179.76</v>
          </cell>
          <cell r="H151">
            <v>0</v>
          </cell>
          <cell r="J151">
            <v>-179.76</v>
          </cell>
          <cell r="K151">
            <v>0</v>
          </cell>
        </row>
        <row r="152">
          <cell r="A152">
            <v>7650</v>
          </cell>
          <cell r="B152" t="str">
            <v xml:space="preserve">Meals &amp; Entertainment        </v>
          </cell>
          <cell r="C152">
            <v>0</v>
          </cell>
          <cell r="D152">
            <v>0</v>
          </cell>
          <cell r="E152">
            <v>0</v>
          </cell>
          <cell r="G152">
            <v>210.41</v>
          </cell>
          <cell r="H152">
            <v>0</v>
          </cell>
          <cell r="J152">
            <v>-210.41</v>
          </cell>
          <cell r="K152">
            <v>0</v>
          </cell>
        </row>
        <row r="153">
          <cell r="A153">
            <v>7665</v>
          </cell>
          <cell r="B153" t="str">
            <v xml:space="preserve">Personnel Supplies           </v>
          </cell>
          <cell r="C153">
            <v>0</v>
          </cell>
          <cell r="D153">
            <v>0</v>
          </cell>
          <cell r="E153">
            <v>0</v>
          </cell>
          <cell r="G153">
            <v>420.39</v>
          </cell>
          <cell r="H153">
            <v>0</v>
          </cell>
          <cell r="J153">
            <v>-420.39</v>
          </cell>
          <cell r="K153">
            <v>0</v>
          </cell>
        </row>
        <row r="154">
          <cell r="A154">
            <v>7666</v>
          </cell>
          <cell r="B154" t="str">
            <v xml:space="preserve">Uniforms                     </v>
          </cell>
          <cell r="C154">
            <v>0</v>
          </cell>
          <cell r="D154">
            <v>0</v>
          </cell>
          <cell r="E154">
            <v>0</v>
          </cell>
          <cell r="G154">
            <v>301.79000000000002</v>
          </cell>
          <cell r="H154">
            <v>0</v>
          </cell>
          <cell r="J154">
            <v>-301.79000000000002</v>
          </cell>
          <cell r="K154">
            <v>0</v>
          </cell>
        </row>
        <row r="155">
          <cell r="A155">
            <v>7675</v>
          </cell>
          <cell r="B155" t="str">
            <v xml:space="preserve">Operating Supplies           </v>
          </cell>
          <cell r="C155">
            <v>0</v>
          </cell>
          <cell r="D155">
            <v>0</v>
          </cell>
          <cell r="E155">
            <v>0</v>
          </cell>
          <cell r="G155">
            <v>8390.39</v>
          </cell>
          <cell r="H155">
            <v>0</v>
          </cell>
          <cell r="J155">
            <v>-8390.39</v>
          </cell>
          <cell r="K155">
            <v>0</v>
          </cell>
        </row>
        <row r="156">
          <cell r="A156">
            <v>7680</v>
          </cell>
          <cell r="B156" t="str">
            <v xml:space="preserve">Paper/Plastic                </v>
          </cell>
          <cell r="C156">
            <v>0</v>
          </cell>
          <cell r="D156">
            <v>0</v>
          </cell>
          <cell r="E156">
            <v>0</v>
          </cell>
          <cell r="G156">
            <v>418.74</v>
          </cell>
          <cell r="H156">
            <v>0</v>
          </cell>
          <cell r="J156">
            <v>-418.74</v>
          </cell>
          <cell r="K156">
            <v>0</v>
          </cell>
        </row>
        <row r="157">
          <cell r="A157">
            <v>7700</v>
          </cell>
          <cell r="B157" t="str">
            <v xml:space="preserve">Licenses &amp; Fees              </v>
          </cell>
          <cell r="C157">
            <v>0</v>
          </cell>
          <cell r="D157">
            <v>0</v>
          </cell>
          <cell r="E157">
            <v>0</v>
          </cell>
          <cell r="G157">
            <v>2044.9</v>
          </cell>
          <cell r="H157">
            <v>0</v>
          </cell>
          <cell r="J157">
            <v>-2044.9</v>
          </cell>
          <cell r="K157">
            <v>0</v>
          </cell>
        </row>
        <row r="158">
          <cell r="A158">
            <v>7715</v>
          </cell>
          <cell r="B158" t="str">
            <v xml:space="preserve">Depreciation                 </v>
          </cell>
          <cell r="C158">
            <v>0</v>
          </cell>
          <cell r="D158">
            <v>0</v>
          </cell>
          <cell r="E158">
            <v>0</v>
          </cell>
          <cell r="G158">
            <v>50877.55</v>
          </cell>
          <cell r="H158">
            <v>0</v>
          </cell>
          <cell r="J158">
            <v>-50877.55</v>
          </cell>
          <cell r="K158">
            <v>0</v>
          </cell>
        </row>
        <row r="159">
          <cell r="A159">
            <v>7720</v>
          </cell>
          <cell r="B159" t="str">
            <v xml:space="preserve">Dues &amp; Subscriptions         </v>
          </cell>
          <cell r="C159">
            <v>0</v>
          </cell>
          <cell r="D159">
            <v>0</v>
          </cell>
          <cell r="E159">
            <v>0</v>
          </cell>
          <cell r="G159">
            <v>6227.53</v>
          </cell>
          <cell r="H159">
            <v>0</v>
          </cell>
          <cell r="J159">
            <v>-6227.53</v>
          </cell>
          <cell r="K159">
            <v>0</v>
          </cell>
        </row>
        <row r="160">
          <cell r="A160">
            <v>7725</v>
          </cell>
          <cell r="B160" t="str">
            <v xml:space="preserve">Community Related Promotion  </v>
          </cell>
          <cell r="C160">
            <v>0</v>
          </cell>
          <cell r="D160">
            <v>0</v>
          </cell>
          <cell r="E160">
            <v>0</v>
          </cell>
          <cell r="G160">
            <v>-1900.07</v>
          </cell>
          <cell r="H160">
            <v>0</v>
          </cell>
          <cell r="J160">
            <v>1900.07</v>
          </cell>
          <cell r="K160">
            <v>0</v>
          </cell>
        </row>
        <row r="161">
          <cell r="A161">
            <v>7745</v>
          </cell>
          <cell r="B161" t="str">
            <v xml:space="preserve">Marketing                    </v>
          </cell>
          <cell r="C161">
            <v>0</v>
          </cell>
          <cell r="D161">
            <v>0</v>
          </cell>
          <cell r="E161">
            <v>0</v>
          </cell>
          <cell r="G161">
            <v>362.5</v>
          </cell>
          <cell r="H161">
            <v>0</v>
          </cell>
          <cell r="J161">
            <v>-362.5</v>
          </cell>
          <cell r="K161">
            <v>0</v>
          </cell>
        </row>
        <row r="162">
          <cell r="A162">
            <v>7760</v>
          </cell>
          <cell r="B162" t="str">
            <v xml:space="preserve">Bad Debt                     </v>
          </cell>
          <cell r="C162">
            <v>0</v>
          </cell>
          <cell r="D162">
            <v>0</v>
          </cell>
          <cell r="E162">
            <v>0</v>
          </cell>
          <cell r="G162">
            <v>5362.57</v>
          </cell>
          <cell r="H162">
            <v>0</v>
          </cell>
          <cell r="J162">
            <v>-5362.57</v>
          </cell>
          <cell r="K162">
            <v>0</v>
          </cell>
        </row>
        <row r="163">
          <cell r="C163" t="str">
            <v xml:space="preserve">______________ </v>
          </cell>
          <cell r="D163" t="str">
            <v xml:space="preserve">______________ </v>
          </cell>
          <cell r="E163" t="str">
            <v xml:space="preserve">______________ </v>
          </cell>
          <cell r="G163" t="str">
            <v xml:space="preserve">______________ </v>
          </cell>
          <cell r="H163" t="str">
            <v xml:space="preserve">______________ </v>
          </cell>
          <cell r="J163" t="str">
            <v xml:space="preserve">______________ </v>
          </cell>
          <cell r="K163" t="str">
            <v>______________</v>
          </cell>
        </row>
        <row r="164">
          <cell r="B164" t="str">
            <v>Total Golf Clubhouse Admin Ex</v>
          </cell>
          <cell r="C164">
            <v>0</v>
          </cell>
          <cell r="D164">
            <v>0</v>
          </cell>
          <cell r="E164">
            <v>0</v>
          </cell>
          <cell r="G164">
            <v>85856.13</v>
          </cell>
          <cell r="H164">
            <v>0</v>
          </cell>
          <cell r="J164">
            <v>-85856.13</v>
          </cell>
          <cell r="K164">
            <v>0</v>
          </cell>
        </row>
        <row r="166">
          <cell r="A166" t="str">
            <v>Restaurants</v>
          </cell>
        </row>
        <row r="167">
          <cell r="A167">
            <v>7400</v>
          </cell>
          <cell r="B167" t="str">
            <v xml:space="preserve">Food &amp; Beverage COS          </v>
          </cell>
          <cell r="C167">
            <v>0</v>
          </cell>
          <cell r="D167">
            <v>0</v>
          </cell>
          <cell r="E167">
            <v>0</v>
          </cell>
          <cell r="G167">
            <v>78068.960000000006</v>
          </cell>
          <cell r="H167">
            <v>0</v>
          </cell>
          <cell r="J167">
            <v>-78068.960000000006</v>
          </cell>
          <cell r="K167">
            <v>0</v>
          </cell>
        </row>
        <row r="168">
          <cell r="C168" t="str">
            <v xml:space="preserve">______________ </v>
          </cell>
          <cell r="D168" t="str">
            <v xml:space="preserve">______________ </v>
          </cell>
          <cell r="E168" t="str">
            <v xml:space="preserve">______________ </v>
          </cell>
          <cell r="G168" t="str">
            <v xml:space="preserve">______________ </v>
          </cell>
          <cell r="H168" t="str">
            <v xml:space="preserve">______________ </v>
          </cell>
          <cell r="J168" t="str">
            <v xml:space="preserve">______________ </v>
          </cell>
          <cell r="K168" t="str">
            <v>______________</v>
          </cell>
        </row>
        <row r="169">
          <cell r="B169" t="str">
            <v xml:space="preserve">Total Restaurants            </v>
          </cell>
          <cell r="C169">
            <v>0</v>
          </cell>
          <cell r="D169">
            <v>0</v>
          </cell>
          <cell r="E169">
            <v>0</v>
          </cell>
          <cell r="G169">
            <v>78068.960000000006</v>
          </cell>
          <cell r="H169">
            <v>0</v>
          </cell>
          <cell r="J169">
            <v>-78068.960000000006</v>
          </cell>
          <cell r="K169">
            <v>0</v>
          </cell>
        </row>
        <row r="171">
          <cell r="A171" t="str">
            <v>Golf Clubhouse Food &amp; Beverage - 11562</v>
          </cell>
        </row>
        <row r="172">
          <cell r="A172">
            <v>7800</v>
          </cell>
          <cell r="B172" t="str">
            <v xml:space="preserve">Salaries &amp; Wages             </v>
          </cell>
          <cell r="C172">
            <v>0</v>
          </cell>
          <cell r="D172">
            <v>0</v>
          </cell>
          <cell r="E172">
            <v>0</v>
          </cell>
          <cell r="G172">
            <v>91397.13</v>
          </cell>
          <cell r="H172">
            <v>0</v>
          </cell>
          <cell r="J172">
            <v>-91397.13</v>
          </cell>
          <cell r="K172">
            <v>0</v>
          </cell>
        </row>
        <row r="173">
          <cell r="A173">
            <v>7805</v>
          </cell>
          <cell r="B173" t="str">
            <v xml:space="preserve">Benefits - F&amp;B               </v>
          </cell>
          <cell r="C173">
            <v>0</v>
          </cell>
          <cell r="D173">
            <v>0</v>
          </cell>
          <cell r="E173">
            <v>0</v>
          </cell>
          <cell r="G173">
            <v>38266.559999999998</v>
          </cell>
          <cell r="H173">
            <v>0</v>
          </cell>
          <cell r="J173">
            <v>-38266.559999999998</v>
          </cell>
          <cell r="K173">
            <v>0</v>
          </cell>
        </row>
        <row r="174">
          <cell r="A174">
            <v>7806</v>
          </cell>
          <cell r="B174" t="str">
            <v xml:space="preserve">Contract Services            </v>
          </cell>
          <cell r="C174">
            <v>0</v>
          </cell>
          <cell r="D174">
            <v>0</v>
          </cell>
          <cell r="E174">
            <v>0</v>
          </cell>
          <cell r="G174">
            <v>125</v>
          </cell>
          <cell r="H174">
            <v>0</v>
          </cell>
          <cell r="J174">
            <v>-125</v>
          </cell>
          <cell r="K174">
            <v>0</v>
          </cell>
        </row>
        <row r="175">
          <cell r="A175">
            <v>7810</v>
          </cell>
          <cell r="B175" t="str">
            <v xml:space="preserve">Repairs &amp; Maint Equipment    </v>
          </cell>
          <cell r="C175">
            <v>0</v>
          </cell>
          <cell r="D175">
            <v>0</v>
          </cell>
          <cell r="E175">
            <v>0</v>
          </cell>
          <cell r="G175">
            <v>1724.03</v>
          </cell>
          <cell r="H175">
            <v>0</v>
          </cell>
          <cell r="J175">
            <v>-1724.03</v>
          </cell>
          <cell r="K175">
            <v>0</v>
          </cell>
        </row>
        <row r="176">
          <cell r="A176">
            <v>7811</v>
          </cell>
          <cell r="B176" t="str">
            <v xml:space="preserve">Electricity - FPL            </v>
          </cell>
          <cell r="C176">
            <v>0</v>
          </cell>
          <cell r="D176">
            <v>0</v>
          </cell>
          <cell r="E176">
            <v>0</v>
          </cell>
          <cell r="G176">
            <v>1350.99</v>
          </cell>
          <cell r="H176">
            <v>0</v>
          </cell>
          <cell r="J176">
            <v>-1350.99</v>
          </cell>
          <cell r="K176">
            <v>0</v>
          </cell>
        </row>
        <row r="177">
          <cell r="A177">
            <v>7820</v>
          </cell>
          <cell r="B177" t="str">
            <v xml:space="preserve">Employee Meals               </v>
          </cell>
          <cell r="C177">
            <v>0</v>
          </cell>
          <cell r="D177">
            <v>0</v>
          </cell>
          <cell r="E177">
            <v>0</v>
          </cell>
          <cell r="G177">
            <v>2095</v>
          </cell>
          <cell r="H177">
            <v>0</v>
          </cell>
          <cell r="J177">
            <v>-2095</v>
          </cell>
          <cell r="K177">
            <v>0</v>
          </cell>
        </row>
        <row r="178">
          <cell r="A178">
            <v>7821</v>
          </cell>
          <cell r="B178" t="str">
            <v xml:space="preserve">Meals &amp; Entertainment        </v>
          </cell>
          <cell r="C178">
            <v>0</v>
          </cell>
          <cell r="D178">
            <v>0</v>
          </cell>
          <cell r="E178">
            <v>0</v>
          </cell>
          <cell r="G178">
            <v>40.31</v>
          </cell>
          <cell r="H178">
            <v>0</v>
          </cell>
          <cell r="J178">
            <v>-40.31</v>
          </cell>
          <cell r="K178">
            <v>0</v>
          </cell>
        </row>
        <row r="179">
          <cell r="A179">
            <v>7830</v>
          </cell>
          <cell r="B179" t="str">
            <v xml:space="preserve">Personnel Supplies           </v>
          </cell>
          <cell r="C179">
            <v>0</v>
          </cell>
          <cell r="D179">
            <v>0</v>
          </cell>
          <cell r="E179">
            <v>0</v>
          </cell>
          <cell r="G179">
            <v>785.96</v>
          </cell>
          <cell r="H179">
            <v>0</v>
          </cell>
          <cell r="J179">
            <v>-785.96</v>
          </cell>
          <cell r="K179">
            <v>0</v>
          </cell>
        </row>
        <row r="180">
          <cell r="A180">
            <v>7835</v>
          </cell>
          <cell r="B180" t="str">
            <v xml:space="preserve">Equipment Replacement        </v>
          </cell>
          <cell r="C180">
            <v>0</v>
          </cell>
          <cell r="D180">
            <v>0</v>
          </cell>
          <cell r="E180">
            <v>0</v>
          </cell>
          <cell r="G180">
            <v>313.51</v>
          </cell>
          <cell r="H180">
            <v>0</v>
          </cell>
          <cell r="J180">
            <v>-313.51</v>
          </cell>
          <cell r="K180">
            <v>0</v>
          </cell>
        </row>
        <row r="181">
          <cell r="A181">
            <v>7840</v>
          </cell>
          <cell r="B181" t="str">
            <v xml:space="preserve">Operating Supplies           </v>
          </cell>
          <cell r="C181">
            <v>0</v>
          </cell>
          <cell r="D181">
            <v>0</v>
          </cell>
          <cell r="E181">
            <v>0</v>
          </cell>
          <cell r="G181">
            <v>1241.5</v>
          </cell>
          <cell r="H181">
            <v>0</v>
          </cell>
          <cell r="J181">
            <v>-1241.5</v>
          </cell>
          <cell r="K181">
            <v>0</v>
          </cell>
        </row>
        <row r="182">
          <cell r="A182">
            <v>7845</v>
          </cell>
          <cell r="B182" t="str">
            <v xml:space="preserve">Paper/Plastic                </v>
          </cell>
          <cell r="C182">
            <v>0</v>
          </cell>
          <cell r="D182">
            <v>0</v>
          </cell>
          <cell r="E182">
            <v>0</v>
          </cell>
          <cell r="G182">
            <v>1269.4100000000001</v>
          </cell>
          <cell r="H182">
            <v>0</v>
          </cell>
          <cell r="J182">
            <v>-1269.4100000000001</v>
          </cell>
          <cell r="K182">
            <v>0</v>
          </cell>
        </row>
        <row r="183">
          <cell r="A183">
            <v>7855</v>
          </cell>
          <cell r="B183" t="str">
            <v xml:space="preserve">Equipment Rental             </v>
          </cell>
          <cell r="C183">
            <v>0</v>
          </cell>
          <cell r="D183">
            <v>0</v>
          </cell>
          <cell r="E183">
            <v>0</v>
          </cell>
          <cell r="G183">
            <v>2922.8</v>
          </cell>
          <cell r="H183">
            <v>0</v>
          </cell>
          <cell r="J183">
            <v>-2922.8</v>
          </cell>
          <cell r="K183">
            <v>0</v>
          </cell>
        </row>
        <row r="184">
          <cell r="A184">
            <v>7860</v>
          </cell>
          <cell r="B184" t="str">
            <v xml:space="preserve">Community Related Promotion  </v>
          </cell>
          <cell r="C184">
            <v>0</v>
          </cell>
          <cell r="D184">
            <v>0</v>
          </cell>
          <cell r="E184">
            <v>0</v>
          </cell>
          <cell r="G184">
            <v>931.18</v>
          </cell>
          <cell r="H184">
            <v>0</v>
          </cell>
          <cell r="J184">
            <v>-931.18</v>
          </cell>
          <cell r="K184">
            <v>0</v>
          </cell>
        </row>
        <row r="185">
          <cell r="A185">
            <v>7865</v>
          </cell>
          <cell r="B185" t="str">
            <v xml:space="preserve">Laundry                      </v>
          </cell>
          <cell r="C185">
            <v>0</v>
          </cell>
          <cell r="D185">
            <v>0</v>
          </cell>
          <cell r="E185">
            <v>0</v>
          </cell>
          <cell r="G185">
            <v>1284.17</v>
          </cell>
          <cell r="H185">
            <v>0</v>
          </cell>
          <cell r="J185">
            <v>-1284.17</v>
          </cell>
          <cell r="K185">
            <v>0</v>
          </cell>
        </row>
        <row r="186">
          <cell r="A186">
            <v>7875</v>
          </cell>
          <cell r="B186" t="str">
            <v xml:space="preserve">Gas, Diesel Fuel &amp; Oil       </v>
          </cell>
          <cell r="C186">
            <v>0</v>
          </cell>
          <cell r="D186">
            <v>0</v>
          </cell>
          <cell r="E186">
            <v>0</v>
          </cell>
          <cell r="G186">
            <v>4974.59</v>
          </cell>
          <cell r="H186">
            <v>0</v>
          </cell>
          <cell r="J186">
            <v>-4974.59</v>
          </cell>
          <cell r="K186">
            <v>0</v>
          </cell>
        </row>
        <row r="187">
          <cell r="A187">
            <v>7885</v>
          </cell>
          <cell r="B187" t="str">
            <v xml:space="preserve">Cleaning Supplies            </v>
          </cell>
          <cell r="C187">
            <v>0</v>
          </cell>
          <cell r="D187">
            <v>0</v>
          </cell>
          <cell r="E187">
            <v>0</v>
          </cell>
          <cell r="G187">
            <v>234.93</v>
          </cell>
          <cell r="H187">
            <v>0</v>
          </cell>
          <cell r="J187">
            <v>-234.93</v>
          </cell>
          <cell r="K187">
            <v>0</v>
          </cell>
        </row>
        <row r="188">
          <cell r="C188" t="str">
            <v xml:space="preserve">______________ </v>
          </cell>
          <cell r="D188" t="str">
            <v xml:space="preserve">______________ </v>
          </cell>
          <cell r="E188" t="str">
            <v xml:space="preserve">______________ </v>
          </cell>
          <cell r="G188" t="str">
            <v xml:space="preserve">______________ </v>
          </cell>
          <cell r="H188" t="str">
            <v xml:space="preserve">______________ </v>
          </cell>
          <cell r="J188" t="str">
            <v xml:space="preserve">______________ </v>
          </cell>
          <cell r="K188" t="str">
            <v>______________</v>
          </cell>
        </row>
        <row r="189">
          <cell r="B189" t="str">
            <v xml:space="preserve">Total Golf Clubhouse F&amp;B Exp </v>
          </cell>
          <cell r="C189">
            <v>0</v>
          </cell>
          <cell r="D189">
            <v>0</v>
          </cell>
          <cell r="E189">
            <v>0</v>
          </cell>
          <cell r="G189">
            <v>148957.07</v>
          </cell>
          <cell r="H189">
            <v>0</v>
          </cell>
          <cell r="J189">
            <v>-148957.07</v>
          </cell>
          <cell r="K189">
            <v>0</v>
          </cell>
        </row>
        <row r="191">
          <cell r="B191" t="str">
            <v xml:space="preserve">TOTAL GOLF EXPENSES          </v>
          </cell>
          <cell r="C191">
            <v>37051.93</v>
          </cell>
          <cell r="D191">
            <v>0</v>
          </cell>
          <cell r="E191">
            <v>-37051.93</v>
          </cell>
          <cell r="G191">
            <v>1968294.29</v>
          </cell>
          <cell r="H191">
            <v>0</v>
          </cell>
          <cell r="J191">
            <v>-1968294.29</v>
          </cell>
          <cell r="K191">
            <v>0</v>
          </cell>
        </row>
        <row r="193">
          <cell r="B193" t="str">
            <v xml:space="preserve">Golf Net Income (Loss)       </v>
          </cell>
          <cell r="C193">
            <v>-37051.93</v>
          </cell>
          <cell r="D193">
            <v>0</v>
          </cell>
          <cell r="E193">
            <v>-37051.93</v>
          </cell>
          <cell r="G193">
            <v>206384.78</v>
          </cell>
          <cell r="H193">
            <v>0</v>
          </cell>
          <cell r="J193">
            <v>206384.78</v>
          </cell>
          <cell r="K193">
            <v>0</v>
          </cell>
        </row>
        <row r="194">
          <cell r="C194" t="str">
            <v xml:space="preserve">============== </v>
          </cell>
          <cell r="D194" t="str">
            <v xml:space="preserve">============== </v>
          </cell>
          <cell r="E194" t="str">
            <v xml:space="preserve">============== </v>
          </cell>
          <cell r="G194" t="str">
            <v xml:space="preserve">============== </v>
          </cell>
          <cell r="H194" t="str">
            <v xml:space="preserve">============== </v>
          </cell>
          <cell r="J194" t="str">
            <v xml:space="preserve">============== </v>
          </cell>
          <cell r="K194" t="str">
            <v>==============</v>
          </cell>
        </row>
        <row r="196">
          <cell r="A196" t="str">
            <v>Palm Club</v>
          </cell>
        </row>
        <row r="197">
          <cell r="A197">
            <v>4300</v>
          </cell>
          <cell r="B197" t="str">
            <v xml:space="preserve">Clubhouse Assessment Revenue </v>
          </cell>
          <cell r="C197">
            <v>0</v>
          </cell>
          <cell r="D197">
            <v>0</v>
          </cell>
          <cell r="E197">
            <v>0</v>
          </cell>
          <cell r="G197">
            <v>220538.73</v>
          </cell>
          <cell r="H197">
            <v>0</v>
          </cell>
          <cell r="J197">
            <v>220538.73</v>
          </cell>
          <cell r="K197">
            <v>0</v>
          </cell>
        </row>
        <row r="198">
          <cell r="A198">
            <v>4305</v>
          </cell>
          <cell r="B198" t="str">
            <v xml:space="preserve">Food &amp; Beverage              </v>
          </cell>
          <cell r="C198">
            <v>0</v>
          </cell>
          <cell r="D198">
            <v>0</v>
          </cell>
          <cell r="E198">
            <v>0</v>
          </cell>
          <cell r="G198">
            <v>324639.65999999997</v>
          </cell>
          <cell r="H198">
            <v>0</v>
          </cell>
          <cell r="J198">
            <v>324639.65999999997</v>
          </cell>
          <cell r="K198">
            <v>0</v>
          </cell>
        </row>
        <row r="199">
          <cell r="A199">
            <v>4310</v>
          </cell>
          <cell r="B199" t="str">
            <v xml:space="preserve">Admin - Other Income         </v>
          </cell>
          <cell r="C199">
            <v>0</v>
          </cell>
          <cell r="D199">
            <v>0</v>
          </cell>
          <cell r="E199">
            <v>0</v>
          </cell>
          <cell r="G199">
            <v>3099.22</v>
          </cell>
          <cell r="H199">
            <v>0</v>
          </cell>
          <cell r="J199">
            <v>3099.22</v>
          </cell>
          <cell r="K199">
            <v>0</v>
          </cell>
        </row>
        <row r="200">
          <cell r="A200">
            <v>4315</v>
          </cell>
          <cell r="B200" t="str">
            <v xml:space="preserve">Tennis - Other Income        </v>
          </cell>
          <cell r="C200">
            <v>0</v>
          </cell>
          <cell r="D200">
            <v>0</v>
          </cell>
          <cell r="E200">
            <v>0</v>
          </cell>
          <cell r="G200">
            <v>6265</v>
          </cell>
          <cell r="H200">
            <v>0</v>
          </cell>
          <cell r="J200">
            <v>6265</v>
          </cell>
          <cell r="K200">
            <v>0</v>
          </cell>
        </row>
        <row r="201">
          <cell r="A201">
            <v>4320</v>
          </cell>
          <cell r="B201" t="str">
            <v xml:space="preserve">Spa &amp; Fitness - Other Income </v>
          </cell>
          <cell r="C201">
            <v>0</v>
          </cell>
          <cell r="D201">
            <v>0</v>
          </cell>
          <cell r="E201">
            <v>0</v>
          </cell>
          <cell r="G201">
            <v>24559</v>
          </cell>
          <cell r="H201">
            <v>0</v>
          </cell>
          <cell r="J201">
            <v>24559</v>
          </cell>
          <cell r="K201">
            <v>0</v>
          </cell>
        </row>
        <row r="202">
          <cell r="A202">
            <v>4325</v>
          </cell>
          <cell r="B202" t="str">
            <v>Developer Subsidy - Palm Club</v>
          </cell>
          <cell r="C202">
            <v>0</v>
          </cell>
          <cell r="D202">
            <v>0</v>
          </cell>
          <cell r="E202">
            <v>0</v>
          </cell>
          <cell r="G202">
            <v>424957.41</v>
          </cell>
          <cell r="H202">
            <v>0</v>
          </cell>
          <cell r="J202">
            <v>424957.41</v>
          </cell>
          <cell r="K202">
            <v>0</v>
          </cell>
        </row>
        <row r="203">
          <cell r="C203" t="str">
            <v xml:space="preserve">______________ </v>
          </cell>
          <cell r="D203" t="str">
            <v xml:space="preserve">______________ </v>
          </cell>
          <cell r="E203" t="str">
            <v xml:space="preserve">______________ </v>
          </cell>
          <cell r="G203" t="str">
            <v xml:space="preserve">______________ </v>
          </cell>
          <cell r="H203" t="str">
            <v xml:space="preserve">______________ </v>
          </cell>
          <cell r="J203" t="str">
            <v xml:space="preserve">______________ </v>
          </cell>
          <cell r="K203" t="str">
            <v>______________</v>
          </cell>
        </row>
        <row r="204">
          <cell r="B204" t="str">
            <v xml:space="preserve">Total Palm Club Revenue      </v>
          </cell>
          <cell r="C204">
            <v>0</v>
          </cell>
          <cell r="D204">
            <v>0</v>
          </cell>
          <cell r="E204">
            <v>0</v>
          </cell>
          <cell r="G204">
            <v>1004059.02</v>
          </cell>
          <cell r="H204">
            <v>0</v>
          </cell>
          <cell r="J204">
            <v>1004059.02</v>
          </cell>
          <cell r="K204">
            <v>0</v>
          </cell>
        </row>
        <row r="206">
          <cell r="A206" t="str">
            <v>Palm Club Operations - 11551</v>
          </cell>
        </row>
        <row r="207">
          <cell r="A207">
            <v>8000</v>
          </cell>
          <cell r="B207" t="str">
            <v xml:space="preserve">Salaries &amp; Wages             </v>
          </cell>
          <cell r="C207">
            <v>0</v>
          </cell>
          <cell r="D207">
            <v>0</v>
          </cell>
          <cell r="E207">
            <v>0</v>
          </cell>
          <cell r="G207">
            <v>70137.31</v>
          </cell>
          <cell r="H207">
            <v>0</v>
          </cell>
          <cell r="J207">
            <v>-70137.31</v>
          </cell>
          <cell r="K207">
            <v>0</v>
          </cell>
        </row>
        <row r="208">
          <cell r="A208">
            <v>8005</v>
          </cell>
          <cell r="B208" t="str">
            <v xml:space="preserve">Benefits                     </v>
          </cell>
          <cell r="C208">
            <v>0</v>
          </cell>
          <cell r="D208">
            <v>0</v>
          </cell>
          <cell r="E208">
            <v>0</v>
          </cell>
          <cell r="G208">
            <v>26427.200000000001</v>
          </cell>
          <cell r="H208">
            <v>0</v>
          </cell>
          <cell r="J208">
            <v>-26427.200000000001</v>
          </cell>
          <cell r="K208">
            <v>0</v>
          </cell>
        </row>
        <row r="209">
          <cell r="A209">
            <v>8010</v>
          </cell>
          <cell r="B209" t="str">
            <v>Repairs &amp; Maintenance Equipme</v>
          </cell>
          <cell r="C209">
            <v>0</v>
          </cell>
          <cell r="D209">
            <v>0</v>
          </cell>
          <cell r="E209">
            <v>0</v>
          </cell>
          <cell r="G209">
            <v>4690.49</v>
          </cell>
          <cell r="H209">
            <v>0</v>
          </cell>
          <cell r="J209">
            <v>-4690.49</v>
          </cell>
          <cell r="K209">
            <v>0</v>
          </cell>
        </row>
        <row r="210">
          <cell r="A210">
            <v>8011</v>
          </cell>
          <cell r="B210" t="str">
            <v xml:space="preserve">Maintenance &amp; Repairs        </v>
          </cell>
          <cell r="C210">
            <v>0</v>
          </cell>
          <cell r="D210">
            <v>0</v>
          </cell>
          <cell r="E210">
            <v>0</v>
          </cell>
          <cell r="G210">
            <v>530</v>
          </cell>
          <cell r="H210">
            <v>0</v>
          </cell>
          <cell r="J210">
            <v>-530</v>
          </cell>
          <cell r="K210">
            <v>0</v>
          </cell>
        </row>
        <row r="211">
          <cell r="A211">
            <v>8015</v>
          </cell>
          <cell r="B211" t="str">
            <v xml:space="preserve">Maintenance Contracts        </v>
          </cell>
          <cell r="C211">
            <v>0</v>
          </cell>
          <cell r="D211">
            <v>0</v>
          </cell>
          <cell r="E211">
            <v>0</v>
          </cell>
          <cell r="G211">
            <v>113227.15</v>
          </cell>
          <cell r="H211">
            <v>0</v>
          </cell>
          <cell r="J211">
            <v>-113227.15</v>
          </cell>
          <cell r="K211">
            <v>0</v>
          </cell>
        </row>
        <row r="212">
          <cell r="A212">
            <v>8020</v>
          </cell>
          <cell r="B212" t="str">
            <v xml:space="preserve">Building Maintenance         </v>
          </cell>
          <cell r="C212">
            <v>0</v>
          </cell>
          <cell r="D212">
            <v>0</v>
          </cell>
          <cell r="E212">
            <v>0</v>
          </cell>
          <cell r="G212">
            <v>422.19</v>
          </cell>
          <cell r="H212">
            <v>0</v>
          </cell>
          <cell r="J212">
            <v>-422.19</v>
          </cell>
          <cell r="K212">
            <v>0</v>
          </cell>
        </row>
        <row r="213">
          <cell r="A213">
            <v>8030</v>
          </cell>
          <cell r="B213" t="str">
            <v xml:space="preserve">Postage                      </v>
          </cell>
          <cell r="C213">
            <v>0</v>
          </cell>
          <cell r="D213">
            <v>0</v>
          </cell>
          <cell r="E213">
            <v>0</v>
          </cell>
          <cell r="G213">
            <v>63.47</v>
          </cell>
          <cell r="H213">
            <v>0</v>
          </cell>
          <cell r="J213">
            <v>-63.47</v>
          </cell>
          <cell r="K213">
            <v>0</v>
          </cell>
        </row>
        <row r="214">
          <cell r="A214">
            <v>8035</v>
          </cell>
          <cell r="B214" t="str">
            <v xml:space="preserve">Telephone                    </v>
          </cell>
          <cell r="C214">
            <v>0</v>
          </cell>
          <cell r="D214">
            <v>0</v>
          </cell>
          <cell r="E214">
            <v>0</v>
          </cell>
          <cell r="G214">
            <v>4918.82</v>
          </cell>
          <cell r="H214">
            <v>0</v>
          </cell>
          <cell r="J214">
            <v>-4918.82</v>
          </cell>
          <cell r="K214">
            <v>0</v>
          </cell>
        </row>
        <row r="215">
          <cell r="A215">
            <v>8036</v>
          </cell>
          <cell r="B215" t="str">
            <v xml:space="preserve">Internet Costs               </v>
          </cell>
          <cell r="C215">
            <v>0</v>
          </cell>
          <cell r="D215">
            <v>0</v>
          </cell>
          <cell r="E215">
            <v>0</v>
          </cell>
          <cell r="G215">
            <v>6708.29</v>
          </cell>
          <cell r="H215">
            <v>0</v>
          </cell>
          <cell r="J215">
            <v>-6708.29</v>
          </cell>
          <cell r="K215">
            <v>0</v>
          </cell>
        </row>
        <row r="216">
          <cell r="A216">
            <v>8040</v>
          </cell>
          <cell r="B216" t="str">
            <v xml:space="preserve">Printing &amp; Duplicating       </v>
          </cell>
          <cell r="C216">
            <v>0</v>
          </cell>
          <cell r="D216">
            <v>0</v>
          </cell>
          <cell r="E216">
            <v>0</v>
          </cell>
          <cell r="G216">
            <v>64.900000000000006</v>
          </cell>
          <cell r="H216">
            <v>0</v>
          </cell>
          <cell r="J216">
            <v>-64.900000000000006</v>
          </cell>
          <cell r="K216">
            <v>0</v>
          </cell>
        </row>
        <row r="217">
          <cell r="A217">
            <v>8045</v>
          </cell>
          <cell r="B217" t="str">
            <v xml:space="preserve">Office Supplies              </v>
          </cell>
          <cell r="C217">
            <v>0</v>
          </cell>
          <cell r="D217">
            <v>0</v>
          </cell>
          <cell r="E217">
            <v>0</v>
          </cell>
          <cell r="G217">
            <v>2567.02</v>
          </cell>
          <cell r="H217">
            <v>0</v>
          </cell>
          <cell r="J217">
            <v>-2567.02</v>
          </cell>
          <cell r="K217">
            <v>0</v>
          </cell>
        </row>
        <row r="218">
          <cell r="A218">
            <v>8046</v>
          </cell>
          <cell r="B218" t="str">
            <v xml:space="preserve">Office Expenses              </v>
          </cell>
          <cell r="C218">
            <v>0</v>
          </cell>
          <cell r="D218">
            <v>0</v>
          </cell>
          <cell r="E218">
            <v>0</v>
          </cell>
          <cell r="G218">
            <v>212.32</v>
          </cell>
          <cell r="H218">
            <v>0</v>
          </cell>
          <cell r="J218">
            <v>-212.32</v>
          </cell>
          <cell r="K218">
            <v>0</v>
          </cell>
        </row>
        <row r="219">
          <cell r="A219">
            <v>8047</v>
          </cell>
          <cell r="B219" t="str">
            <v xml:space="preserve">Laundry                      </v>
          </cell>
          <cell r="C219">
            <v>0</v>
          </cell>
          <cell r="D219">
            <v>0</v>
          </cell>
          <cell r="E219">
            <v>0</v>
          </cell>
          <cell r="G219">
            <v>66.87</v>
          </cell>
          <cell r="H219">
            <v>0</v>
          </cell>
          <cell r="J219">
            <v>-66.87</v>
          </cell>
          <cell r="K219">
            <v>0</v>
          </cell>
        </row>
        <row r="220">
          <cell r="A220">
            <v>8050</v>
          </cell>
          <cell r="B220" t="str">
            <v xml:space="preserve">Computer Supplies            </v>
          </cell>
          <cell r="C220">
            <v>0</v>
          </cell>
          <cell r="D220">
            <v>0</v>
          </cell>
          <cell r="E220">
            <v>0</v>
          </cell>
          <cell r="G220">
            <v>16875</v>
          </cell>
          <cell r="H220">
            <v>0</v>
          </cell>
          <cell r="J220">
            <v>-16875</v>
          </cell>
          <cell r="K220">
            <v>0</v>
          </cell>
        </row>
        <row r="221">
          <cell r="A221">
            <v>8054</v>
          </cell>
          <cell r="B221" t="str">
            <v xml:space="preserve">Employee Meals               </v>
          </cell>
          <cell r="C221">
            <v>0</v>
          </cell>
          <cell r="D221">
            <v>0</v>
          </cell>
          <cell r="E221">
            <v>0</v>
          </cell>
          <cell r="G221">
            <v>575</v>
          </cell>
          <cell r="H221">
            <v>0</v>
          </cell>
          <cell r="J221">
            <v>-575</v>
          </cell>
          <cell r="K221">
            <v>0</v>
          </cell>
        </row>
        <row r="222">
          <cell r="A222">
            <v>8055</v>
          </cell>
          <cell r="B222" t="str">
            <v xml:space="preserve">Meals &amp; Entertainment        </v>
          </cell>
          <cell r="C222">
            <v>0</v>
          </cell>
          <cell r="D222">
            <v>0</v>
          </cell>
          <cell r="E222">
            <v>0</v>
          </cell>
          <cell r="G222">
            <v>313.94</v>
          </cell>
          <cell r="H222">
            <v>0</v>
          </cell>
          <cell r="J222">
            <v>-313.94</v>
          </cell>
          <cell r="K222">
            <v>0</v>
          </cell>
        </row>
        <row r="223">
          <cell r="A223">
            <v>8060</v>
          </cell>
          <cell r="B223" t="str">
            <v xml:space="preserve">Travel                       </v>
          </cell>
          <cell r="C223">
            <v>0</v>
          </cell>
          <cell r="D223">
            <v>0</v>
          </cell>
          <cell r="E223">
            <v>0</v>
          </cell>
          <cell r="G223">
            <v>365.97</v>
          </cell>
          <cell r="H223">
            <v>0</v>
          </cell>
          <cell r="J223">
            <v>-365.97</v>
          </cell>
          <cell r="K223">
            <v>0</v>
          </cell>
        </row>
        <row r="224">
          <cell r="A224">
            <v>8065</v>
          </cell>
          <cell r="B224" t="str">
            <v xml:space="preserve">Electricity                  </v>
          </cell>
          <cell r="C224">
            <v>0</v>
          </cell>
          <cell r="D224">
            <v>0</v>
          </cell>
          <cell r="E224">
            <v>0</v>
          </cell>
          <cell r="G224">
            <v>57898.48</v>
          </cell>
          <cell r="H224">
            <v>0</v>
          </cell>
          <cell r="J224">
            <v>-57898.48</v>
          </cell>
          <cell r="K224">
            <v>0</v>
          </cell>
        </row>
        <row r="225">
          <cell r="A225">
            <v>8070</v>
          </cell>
          <cell r="B225" t="str">
            <v xml:space="preserve">Personnel Supplies           </v>
          </cell>
          <cell r="C225">
            <v>0</v>
          </cell>
          <cell r="D225">
            <v>0</v>
          </cell>
          <cell r="E225">
            <v>0</v>
          </cell>
          <cell r="G225">
            <v>1855.71</v>
          </cell>
          <cell r="H225">
            <v>0</v>
          </cell>
          <cell r="J225">
            <v>-1855.71</v>
          </cell>
          <cell r="K225">
            <v>0</v>
          </cell>
        </row>
        <row r="226">
          <cell r="A226">
            <v>8075</v>
          </cell>
          <cell r="B226" t="str">
            <v xml:space="preserve">Music &amp; Entertainment        </v>
          </cell>
          <cell r="C226">
            <v>0</v>
          </cell>
          <cell r="D226">
            <v>0</v>
          </cell>
          <cell r="E226">
            <v>0</v>
          </cell>
          <cell r="G226">
            <v>17001.63</v>
          </cell>
          <cell r="H226">
            <v>0</v>
          </cell>
          <cell r="J226">
            <v>-17001.63</v>
          </cell>
          <cell r="K226">
            <v>0</v>
          </cell>
        </row>
        <row r="227">
          <cell r="A227">
            <v>8080</v>
          </cell>
          <cell r="B227" t="str">
            <v xml:space="preserve">Equipment Replacement        </v>
          </cell>
          <cell r="C227">
            <v>0</v>
          </cell>
          <cell r="D227">
            <v>0</v>
          </cell>
          <cell r="E227">
            <v>0</v>
          </cell>
          <cell r="G227">
            <v>237.48</v>
          </cell>
          <cell r="H227">
            <v>0</v>
          </cell>
          <cell r="J227">
            <v>-237.48</v>
          </cell>
          <cell r="K227">
            <v>0</v>
          </cell>
        </row>
        <row r="228">
          <cell r="A228">
            <v>8085</v>
          </cell>
          <cell r="B228" t="str">
            <v xml:space="preserve">Operating Supplies           </v>
          </cell>
          <cell r="C228">
            <v>0</v>
          </cell>
          <cell r="D228">
            <v>0</v>
          </cell>
          <cell r="E228">
            <v>0</v>
          </cell>
          <cell r="G228">
            <v>19236.310000000001</v>
          </cell>
          <cell r="H228">
            <v>0</v>
          </cell>
          <cell r="J228">
            <v>-19236.310000000001</v>
          </cell>
          <cell r="K228">
            <v>0</v>
          </cell>
        </row>
        <row r="229">
          <cell r="A229">
            <v>8090</v>
          </cell>
          <cell r="B229" t="str">
            <v xml:space="preserve">Decorations                  </v>
          </cell>
          <cell r="C229">
            <v>0</v>
          </cell>
          <cell r="D229">
            <v>0</v>
          </cell>
          <cell r="E229">
            <v>0</v>
          </cell>
          <cell r="G229">
            <v>169.3</v>
          </cell>
          <cell r="H229">
            <v>0</v>
          </cell>
          <cell r="J229">
            <v>-169.3</v>
          </cell>
          <cell r="K229">
            <v>0</v>
          </cell>
        </row>
        <row r="230">
          <cell r="A230">
            <v>8095</v>
          </cell>
          <cell r="B230" t="str">
            <v xml:space="preserve">Equipment Rental             </v>
          </cell>
          <cell r="C230">
            <v>0</v>
          </cell>
          <cell r="D230">
            <v>0</v>
          </cell>
          <cell r="E230">
            <v>0</v>
          </cell>
          <cell r="G230">
            <v>1501.61</v>
          </cell>
          <cell r="H230">
            <v>0</v>
          </cell>
          <cell r="J230">
            <v>-1501.61</v>
          </cell>
          <cell r="K230">
            <v>0</v>
          </cell>
        </row>
        <row r="231">
          <cell r="A231">
            <v>8100</v>
          </cell>
          <cell r="B231" t="str">
            <v xml:space="preserve">Water &amp; Sewer                </v>
          </cell>
          <cell r="C231">
            <v>0</v>
          </cell>
          <cell r="D231">
            <v>0</v>
          </cell>
          <cell r="E231">
            <v>0</v>
          </cell>
          <cell r="G231">
            <v>30848.29</v>
          </cell>
          <cell r="H231">
            <v>0</v>
          </cell>
          <cell r="J231">
            <v>-30848.29</v>
          </cell>
          <cell r="K231">
            <v>0</v>
          </cell>
        </row>
        <row r="232">
          <cell r="A232">
            <v>8105</v>
          </cell>
          <cell r="B232" t="str">
            <v xml:space="preserve">Sanitation Disposal          </v>
          </cell>
          <cell r="C232">
            <v>0</v>
          </cell>
          <cell r="D232">
            <v>0</v>
          </cell>
          <cell r="E232">
            <v>0</v>
          </cell>
          <cell r="G232">
            <v>3970.01</v>
          </cell>
          <cell r="H232">
            <v>0</v>
          </cell>
          <cell r="J232">
            <v>-3970.01</v>
          </cell>
          <cell r="K232">
            <v>0</v>
          </cell>
        </row>
        <row r="233">
          <cell r="A233">
            <v>8110</v>
          </cell>
          <cell r="B233" t="str">
            <v xml:space="preserve">Licenses &amp; Fees              </v>
          </cell>
          <cell r="C233">
            <v>0</v>
          </cell>
          <cell r="D233">
            <v>0</v>
          </cell>
          <cell r="E233">
            <v>0</v>
          </cell>
          <cell r="G233">
            <v>10634.41</v>
          </cell>
          <cell r="H233">
            <v>0</v>
          </cell>
          <cell r="J233">
            <v>-10634.41</v>
          </cell>
          <cell r="K233">
            <v>0</v>
          </cell>
        </row>
        <row r="234">
          <cell r="A234">
            <v>8120</v>
          </cell>
          <cell r="B234" t="str">
            <v xml:space="preserve">Management Fees              </v>
          </cell>
          <cell r="C234">
            <v>0</v>
          </cell>
          <cell r="D234">
            <v>0</v>
          </cell>
          <cell r="E234">
            <v>0</v>
          </cell>
          <cell r="G234">
            <v>21100</v>
          </cell>
          <cell r="H234">
            <v>0</v>
          </cell>
          <cell r="J234">
            <v>-21100</v>
          </cell>
          <cell r="K234">
            <v>0</v>
          </cell>
        </row>
        <row r="235">
          <cell r="A235">
            <v>8125</v>
          </cell>
          <cell r="B235" t="str">
            <v xml:space="preserve">Depreciation                 </v>
          </cell>
          <cell r="C235">
            <v>0</v>
          </cell>
          <cell r="D235">
            <v>0</v>
          </cell>
          <cell r="E235">
            <v>0</v>
          </cell>
          <cell r="G235">
            <v>8203.08</v>
          </cell>
          <cell r="H235">
            <v>0</v>
          </cell>
          <cell r="J235">
            <v>-8203.08</v>
          </cell>
          <cell r="K235">
            <v>0</v>
          </cell>
        </row>
        <row r="236">
          <cell r="A236">
            <v>8130</v>
          </cell>
          <cell r="B236" t="str">
            <v xml:space="preserve">Dues &amp; Subscriptions         </v>
          </cell>
          <cell r="C236">
            <v>0</v>
          </cell>
          <cell r="D236">
            <v>0</v>
          </cell>
          <cell r="E236">
            <v>0</v>
          </cell>
          <cell r="G236">
            <v>628.73</v>
          </cell>
          <cell r="H236">
            <v>0</v>
          </cell>
          <cell r="J236">
            <v>-628.73</v>
          </cell>
          <cell r="K236">
            <v>0</v>
          </cell>
        </row>
        <row r="237">
          <cell r="A237">
            <v>8131</v>
          </cell>
          <cell r="B237" t="str">
            <v xml:space="preserve">Miscellaneous                </v>
          </cell>
          <cell r="C237">
            <v>0</v>
          </cell>
          <cell r="D237">
            <v>0</v>
          </cell>
          <cell r="E237">
            <v>0</v>
          </cell>
          <cell r="G237">
            <v>2384.7800000000002</v>
          </cell>
          <cell r="H237">
            <v>0</v>
          </cell>
          <cell r="J237">
            <v>-2384.7800000000002</v>
          </cell>
          <cell r="K237">
            <v>0</v>
          </cell>
        </row>
        <row r="238">
          <cell r="A238">
            <v>8135</v>
          </cell>
          <cell r="B238" t="str">
            <v xml:space="preserve">Community Related Promotion  </v>
          </cell>
          <cell r="C238">
            <v>0</v>
          </cell>
          <cell r="D238">
            <v>0</v>
          </cell>
          <cell r="E238">
            <v>0</v>
          </cell>
          <cell r="G238">
            <v>13351.54</v>
          </cell>
          <cell r="H238">
            <v>0</v>
          </cell>
          <cell r="J238">
            <v>-13351.54</v>
          </cell>
          <cell r="K238">
            <v>0</v>
          </cell>
        </row>
        <row r="239">
          <cell r="A239">
            <v>8136</v>
          </cell>
          <cell r="B239" t="str">
            <v xml:space="preserve">Newsletter Production        </v>
          </cell>
          <cell r="C239">
            <v>0</v>
          </cell>
          <cell r="D239">
            <v>0</v>
          </cell>
          <cell r="E239">
            <v>0</v>
          </cell>
          <cell r="G239">
            <v>1050</v>
          </cell>
          <cell r="H239">
            <v>0</v>
          </cell>
          <cell r="J239">
            <v>-1050</v>
          </cell>
          <cell r="K239">
            <v>0</v>
          </cell>
        </row>
        <row r="240">
          <cell r="A240">
            <v>8140</v>
          </cell>
          <cell r="B240" t="str">
            <v xml:space="preserve">Employee Relations           </v>
          </cell>
          <cell r="C240">
            <v>0</v>
          </cell>
          <cell r="D240">
            <v>0</v>
          </cell>
          <cell r="E240">
            <v>0</v>
          </cell>
          <cell r="G240">
            <v>2903.01</v>
          </cell>
          <cell r="H240">
            <v>0</v>
          </cell>
          <cell r="J240">
            <v>-2903.01</v>
          </cell>
          <cell r="K240">
            <v>0</v>
          </cell>
        </row>
        <row r="241">
          <cell r="A241">
            <v>8145</v>
          </cell>
          <cell r="B241" t="str">
            <v xml:space="preserve">Credit Card Fees             </v>
          </cell>
          <cell r="C241">
            <v>0</v>
          </cell>
          <cell r="D241">
            <v>0</v>
          </cell>
          <cell r="E241">
            <v>0</v>
          </cell>
          <cell r="G241">
            <v>3316.89</v>
          </cell>
          <cell r="H241">
            <v>0</v>
          </cell>
          <cell r="J241">
            <v>-3316.89</v>
          </cell>
          <cell r="K241">
            <v>0</v>
          </cell>
        </row>
        <row r="242">
          <cell r="A242">
            <v>8150</v>
          </cell>
          <cell r="B242" t="str">
            <v xml:space="preserve">Insurance                    </v>
          </cell>
          <cell r="C242">
            <v>0</v>
          </cell>
          <cell r="D242">
            <v>0</v>
          </cell>
          <cell r="E242">
            <v>0</v>
          </cell>
          <cell r="G242">
            <v>15600</v>
          </cell>
          <cell r="H242">
            <v>0</v>
          </cell>
          <cell r="J242">
            <v>-15600</v>
          </cell>
          <cell r="K242">
            <v>0</v>
          </cell>
        </row>
        <row r="243">
          <cell r="A243">
            <v>8160</v>
          </cell>
          <cell r="B243" t="str">
            <v xml:space="preserve">Bank Relations               </v>
          </cell>
          <cell r="C243">
            <v>0</v>
          </cell>
          <cell r="D243">
            <v>0</v>
          </cell>
          <cell r="E243">
            <v>0</v>
          </cell>
          <cell r="G243">
            <v>1111.25</v>
          </cell>
          <cell r="H243">
            <v>0</v>
          </cell>
          <cell r="J243">
            <v>-1111.25</v>
          </cell>
          <cell r="K243">
            <v>0</v>
          </cell>
        </row>
        <row r="244">
          <cell r="A244">
            <v>8165</v>
          </cell>
          <cell r="B244" t="str">
            <v xml:space="preserve">Gas, Diesel &amp; Oil            </v>
          </cell>
          <cell r="C244">
            <v>0</v>
          </cell>
          <cell r="D244">
            <v>0</v>
          </cell>
          <cell r="E244">
            <v>0</v>
          </cell>
          <cell r="G244">
            <v>7122.26</v>
          </cell>
          <cell r="H244">
            <v>0</v>
          </cell>
          <cell r="J244">
            <v>-7122.26</v>
          </cell>
          <cell r="K244">
            <v>0</v>
          </cell>
        </row>
        <row r="245">
          <cell r="A245">
            <v>8169</v>
          </cell>
          <cell r="B245" t="str">
            <v xml:space="preserve">Tangible Taxes               </v>
          </cell>
          <cell r="C245">
            <v>0</v>
          </cell>
          <cell r="D245">
            <v>0</v>
          </cell>
          <cell r="E245">
            <v>0</v>
          </cell>
          <cell r="G245">
            <v>8388.57</v>
          </cell>
          <cell r="H245">
            <v>0</v>
          </cell>
          <cell r="J245">
            <v>-8388.57</v>
          </cell>
          <cell r="K245">
            <v>0</v>
          </cell>
        </row>
        <row r="246">
          <cell r="A246">
            <v>8170</v>
          </cell>
          <cell r="B246" t="str">
            <v xml:space="preserve">Capital Lease Interest       </v>
          </cell>
          <cell r="C246">
            <v>0</v>
          </cell>
          <cell r="D246">
            <v>0</v>
          </cell>
          <cell r="E246">
            <v>0</v>
          </cell>
          <cell r="G246">
            <v>4685.5</v>
          </cell>
          <cell r="H246">
            <v>0</v>
          </cell>
          <cell r="J246">
            <v>-4685.5</v>
          </cell>
          <cell r="K246">
            <v>0</v>
          </cell>
        </row>
        <row r="247">
          <cell r="C247" t="str">
            <v xml:space="preserve">______________ </v>
          </cell>
          <cell r="D247" t="str">
            <v xml:space="preserve">______________ </v>
          </cell>
          <cell r="E247" t="str">
            <v xml:space="preserve">______________ </v>
          </cell>
          <cell r="G247" t="str">
            <v xml:space="preserve">______________ </v>
          </cell>
          <cell r="H247" t="str">
            <v xml:space="preserve">______________ </v>
          </cell>
          <cell r="J247" t="str">
            <v xml:space="preserve">______________ </v>
          </cell>
          <cell r="K247" t="str">
            <v>______________</v>
          </cell>
        </row>
        <row r="248">
          <cell r="B248" t="str">
            <v xml:space="preserve">Total Palm Club Operations   </v>
          </cell>
          <cell r="C248">
            <v>0</v>
          </cell>
          <cell r="D248">
            <v>0</v>
          </cell>
          <cell r="E248">
            <v>0</v>
          </cell>
          <cell r="G248">
            <v>481364.78</v>
          </cell>
          <cell r="H248">
            <v>0</v>
          </cell>
          <cell r="J248">
            <v>-481364.78</v>
          </cell>
          <cell r="K248">
            <v>0</v>
          </cell>
        </row>
        <row r="250">
          <cell r="A250" t="str">
            <v>Palm Club Restaurant - 11552</v>
          </cell>
        </row>
        <row r="251">
          <cell r="A251">
            <v>8200</v>
          </cell>
          <cell r="B251" t="str">
            <v xml:space="preserve">Salaries &amp; Wages             </v>
          </cell>
          <cell r="C251">
            <v>0</v>
          </cell>
          <cell r="D251">
            <v>0</v>
          </cell>
          <cell r="E251">
            <v>0</v>
          </cell>
          <cell r="G251">
            <v>221023.88</v>
          </cell>
          <cell r="H251">
            <v>0</v>
          </cell>
          <cell r="J251">
            <v>-221023.88</v>
          </cell>
          <cell r="K251">
            <v>0</v>
          </cell>
        </row>
        <row r="252">
          <cell r="A252">
            <v>8205</v>
          </cell>
          <cell r="B252" t="str">
            <v xml:space="preserve">Contract Labor               </v>
          </cell>
          <cell r="C252">
            <v>0</v>
          </cell>
          <cell r="D252">
            <v>0</v>
          </cell>
          <cell r="E252">
            <v>0</v>
          </cell>
          <cell r="G252">
            <v>1387.63</v>
          </cell>
          <cell r="H252">
            <v>0</v>
          </cell>
          <cell r="J252">
            <v>-1387.63</v>
          </cell>
          <cell r="K252">
            <v>0</v>
          </cell>
        </row>
        <row r="253">
          <cell r="A253">
            <v>8210</v>
          </cell>
          <cell r="B253" t="str">
            <v xml:space="preserve">Benefits - F&amp;B               </v>
          </cell>
          <cell r="C253">
            <v>0</v>
          </cell>
          <cell r="D253">
            <v>0</v>
          </cell>
          <cell r="E253">
            <v>0</v>
          </cell>
          <cell r="G253">
            <v>89298.53</v>
          </cell>
          <cell r="H253">
            <v>0</v>
          </cell>
          <cell r="J253">
            <v>-89298.53</v>
          </cell>
          <cell r="K253">
            <v>0</v>
          </cell>
        </row>
        <row r="254">
          <cell r="A254">
            <v>8215</v>
          </cell>
          <cell r="B254" t="str">
            <v>Repairs &amp; Maintenance Equipme</v>
          </cell>
          <cell r="C254">
            <v>0</v>
          </cell>
          <cell r="D254">
            <v>0</v>
          </cell>
          <cell r="E254">
            <v>0</v>
          </cell>
          <cell r="G254">
            <v>3596.37</v>
          </cell>
          <cell r="H254">
            <v>0</v>
          </cell>
          <cell r="J254">
            <v>-3596.37</v>
          </cell>
          <cell r="K254">
            <v>0</v>
          </cell>
        </row>
        <row r="255">
          <cell r="A255">
            <v>8216</v>
          </cell>
          <cell r="B255" t="str">
            <v xml:space="preserve">Building Maintenance         </v>
          </cell>
          <cell r="C255">
            <v>0</v>
          </cell>
          <cell r="D255">
            <v>0</v>
          </cell>
          <cell r="E255">
            <v>0</v>
          </cell>
          <cell r="G255">
            <v>957.65</v>
          </cell>
          <cell r="H255">
            <v>0</v>
          </cell>
          <cell r="J255">
            <v>-957.65</v>
          </cell>
          <cell r="K255">
            <v>0</v>
          </cell>
        </row>
        <row r="256">
          <cell r="A256">
            <v>8217</v>
          </cell>
          <cell r="B256" t="str">
            <v xml:space="preserve">Contract Services            </v>
          </cell>
          <cell r="C256">
            <v>0</v>
          </cell>
          <cell r="D256">
            <v>0</v>
          </cell>
          <cell r="E256">
            <v>0</v>
          </cell>
          <cell r="G256">
            <v>289</v>
          </cell>
          <cell r="H256">
            <v>0</v>
          </cell>
          <cell r="J256">
            <v>-289</v>
          </cell>
          <cell r="K256">
            <v>0</v>
          </cell>
        </row>
        <row r="257">
          <cell r="A257">
            <v>8220</v>
          </cell>
          <cell r="B257" t="str">
            <v xml:space="preserve">F&amp;B Telephone                </v>
          </cell>
          <cell r="C257">
            <v>0</v>
          </cell>
          <cell r="D257">
            <v>0</v>
          </cell>
          <cell r="E257">
            <v>0</v>
          </cell>
          <cell r="G257">
            <v>1292.55</v>
          </cell>
          <cell r="H257">
            <v>0</v>
          </cell>
          <cell r="J257">
            <v>-1292.55</v>
          </cell>
          <cell r="K257">
            <v>0</v>
          </cell>
        </row>
        <row r="258">
          <cell r="A258">
            <v>8225</v>
          </cell>
          <cell r="B258" t="str">
            <v xml:space="preserve">Employee Meals               </v>
          </cell>
          <cell r="C258">
            <v>0</v>
          </cell>
          <cell r="D258">
            <v>0</v>
          </cell>
          <cell r="E258">
            <v>0</v>
          </cell>
          <cell r="G258">
            <v>2335.2600000000002</v>
          </cell>
          <cell r="H258">
            <v>0</v>
          </cell>
          <cell r="J258">
            <v>-2335.2600000000002</v>
          </cell>
          <cell r="K258">
            <v>0</v>
          </cell>
        </row>
        <row r="259">
          <cell r="A259">
            <v>8230</v>
          </cell>
          <cell r="B259" t="str">
            <v xml:space="preserve">Travel                       </v>
          </cell>
          <cell r="C259">
            <v>0</v>
          </cell>
          <cell r="D259">
            <v>0</v>
          </cell>
          <cell r="E259">
            <v>0</v>
          </cell>
          <cell r="G259">
            <v>72.959999999999994</v>
          </cell>
          <cell r="H259">
            <v>0</v>
          </cell>
          <cell r="J259">
            <v>-72.959999999999994</v>
          </cell>
          <cell r="K259">
            <v>0</v>
          </cell>
        </row>
        <row r="260">
          <cell r="A260">
            <v>8231</v>
          </cell>
          <cell r="B260" t="str">
            <v xml:space="preserve">Outside Training             </v>
          </cell>
          <cell r="C260">
            <v>0</v>
          </cell>
          <cell r="D260">
            <v>0</v>
          </cell>
          <cell r="E260">
            <v>0</v>
          </cell>
          <cell r="G260">
            <v>360</v>
          </cell>
          <cell r="H260">
            <v>0</v>
          </cell>
          <cell r="J260">
            <v>-360</v>
          </cell>
          <cell r="K260">
            <v>0</v>
          </cell>
        </row>
        <row r="261">
          <cell r="A261">
            <v>8232</v>
          </cell>
          <cell r="B261" t="str">
            <v xml:space="preserve">Postage                      </v>
          </cell>
          <cell r="C261">
            <v>0</v>
          </cell>
          <cell r="D261">
            <v>0</v>
          </cell>
          <cell r="E261">
            <v>0</v>
          </cell>
          <cell r="G261">
            <v>53.5</v>
          </cell>
          <cell r="H261">
            <v>0</v>
          </cell>
          <cell r="J261">
            <v>-53.5</v>
          </cell>
          <cell r="K261">
            <v>0</v>
          </cell>
        </row>
        <row r="262">
          <cell r="A262">
            <v>8235</v>
          </cell>
          <cell r="B262" t="str">
            <v xml:space="preserve">Personnel Supplies           </v>
          </cell>
          <cell r="C262">
            <v>0</v>
          </cell>
          <cell r="D262">
            <v>0</v>
          </cell>
          <cell r="E262">
            <v>0</v>
          </cell>
          <cell r="G262">
            <v>2150.35</v>
          </cell>
          <cell r="H262">
            <v>0</v>
          </cell>
          <cell r="J262">
            <v>-2150.35</v>
          </cell>
          <cell r="K262">
            <v>0</v>
          </cell>
        </row>
        <row r="263">
          <cell r="A263">
            <v>8236</v>
          </cell>
          <cell r="B263" t="str">
            <v xml:space="preserve">Uniforms                     </v>
          </cell>
          <cell r="C263">
            <v>0</v>
          </cell>
          <cell r="D263">
            <v>0</v>
          </cell>
          <cell r="E263">
            <v>0</v>
          </cell>
          <cell r="G263">
            <v>261.63</v>
          </cell>
          <cell r="H263">
            <v>0</v>
          </cell>
          <cell r="J263">
            <v>-261.63</v>
          </cell>
          <cell r="K263">
            <v>0</v>
          </cell>
        </row>
        <row r="264">
          <cell r="A264">
            <v>8240</v>
          </cell>
          <cell r="B264" t="str">
            <v xml:space="preserve">Equipment Replacement        </v>
          </cell>
          <cell r="C264">
            <v>0</v>
          </cell>
          <cell r="D264">
            <v>0</v>
          </cell>
          <cell r="E264">
            <v>0</v>
          </cell>
          <cell r="G264">
            <v>1692.33</v>
          </cell>
          <cell r="H264">
            <v>0</v>
          </cell>
          <cell r="J264">
            <v>-1692.33</v>
          </cell>
          <cell r="K264">
            <v>0</v>
          </cell>
        </row>
        <row r="265">
          <cell r="A265">
            <v>8241</v>
          </cell>
          <cell r="B265" t="str">
            <v xml:space="preserve">Operating Expenses           </v>
          </cell>
          <cell r="C265">
            <v>0</v>
          </cell>
          <cell r="D265">
            <v>0</v>
          </cell>
          <cell r="E265">
            <v>0</v>
          </cell>
          <cell r="G265">
            <v>59.82</v>
          </cell>
          <cell r="H265">
            <v>0</v>
          </cell>
          <cell r="J265">
            <v>-59.82</v>
          </cell>
          <cell r="K265">
            <v>0</v>
          </cell>
        </row>
        <row r="266">
          <cell r="A266">
            <v>8245</v>
          </cell>
          <cell r="B266" t="str">
            <v xml:space="preserve">Operating Supplies           </v>
          </cell>
          <cell r="C266">
            <v>0</v>
          </cell>
          <cell r="D266">
            <v>0</v>
          </cell>
          <cell r="E266">
            <v>0</v>
          </cell>
          <cell r="G266">
            <v>5316.92</v>
          </cell>
          <cell r="H266">
            <v>0</v>
          </cell>
          <cell r="J266">
            <v>-5316.92</v>
          </cell>
          <cell r="K266">
            <v>0</v>
          </cell>
        </row>
        <row r="267">
          <cell r="A267">
            <v>8250</v>
          </cell>
          <cell r="B267" t="str">
            <v xml:space="preserve">Paper/Plastic                </v>
          </cell>
          <cell r="C267">
            <v>0</v>
          </cell>
          <cell r="D267">
            <v>0</v>
          </cell>
          <cell r="E267">
            <v>0</v>
          </cell>
          <cell r="G267">
            <v>13701.21</v>
          </cell>
          <cell r="H267">
            <v>0</v>
          </cell>
          <cell r="J267">
            <v>-13701.21</v>
          </cell>
          <cell r="K267">
            <v>0</v>
          </cell>
        </row>
        <row r="268">
          <cell r="A268">
            <v>8255</v>
          </cell>
          <cell r="B268" t="str">
            <v xml:space="preserve">Decorations                  </v>
          </cell>
          <cell r="C268">
            <v>0</v>
          </cell>
          <cell r="D268">
            <v>0</v>
          </cell>
          <cell r="E268">
            <v>0</v>
          </cell>
          <cell r="G268">
            <v>1607.08</v>
          </cell>
          <cell r="H268">
            <v>0</v>
          </cell>
          <cell r="J268">
            <v>-1607.08</v>
          </cell>
          <cell r="K268">
            <v>0</v>
          </cell>
        </row>
        <row r="269">
          <cell r="A269">
            <v>8260</v>
          </cell>
          <cell r="B269" t="str">
            <v xml:space="preserve">Equipment Rental             </v>
          </cell>
          <cell r="C269">
            <v>0</v>
          </cell>
          <cell r="D269">
            <v>0</v>
          </cell>
          <cell r="E269">
            <v>0</v>
          </cell>
          <cell r="G269">
            <v>9089.85</v>
          </cell>
          <cell r="H269">
            <v>0</v>
          </cell>
          <cell r="J269">
            <v>-9089.85</v>
          </cell>
          <cell r="K269">
            <v>0</v>
          </cell>
        </row>
        <row r="270">
          <cell r="A270">
            <v>8270</v>
          </cell>
          <cell r="B270" t="str">
            <v xml:space="preserve">Laundry                      </v>
          </cell>
          <cell r="C270">
            <v>0</v>
          </cell>
          <cell r="D270">
            <v>0</v>
          </cell>
          <cell r="E270">
            <v>0</v>
          </cell>
          <cell r="G270">
            <v>8493.93</v>
          </cell>
          <cell r="H270">
            <v>0</v>
          </cell>
          <cell r="J270">
            <v>-8493.93</v>
          </cell>
          <cell r="K270">
            <v>0</v>
          </cell>
        </row>
        <row r="271">
          <cell r="A271">
            <v>8275</v>
          </cell>
          <cell r="B271" t="str">
            <v xml:space="preserve">China, Glass &amp; Silver        </v>
          </cell>
          <cell r="C271">
            <v>0</v>
          </cell>
          <cell r="D271">
            <v>0</v>
          </cell>
          <cell r="E271">
            <v>0</v>
          </cell>
          <cell r="G271">
            <v>6129.94</v>
          </cell>
          <cell r="H271">
            <v>0</v>
          </cell>
          <cell r="J271">
            <v>-6129.94</v>
          </cell>
          <cell r="K271">
            <v>0</v>
          </cell>
        </row>
        <row r="272">
          <cell r="A272">
            <v>8279</v>
          </cell>
          <cell r="B272" t="str">
            <v xml:space="preserve">Auto Rental                  </v>
          </cell>
          <cell r="C272">
            <v>0</v>
          </cell>
          <cell r="D272">
            <v>0</v>
          </cell>
          <cell r="E272">
            <v>0</v>
          </cell>
          <cell r="G272">
            <v>550</v>
          </cell>
          <cell r="H272">
            <v>0</v>
          </cell>
          <cell r="J272">
            <v>-550</v>
          </cell>
          <cell r="K272">
            <v>0</v>
          </cell>
        </row>
        <row r="273">
          <cell r="A273">
            <v>8280</v>
          </cell>
          <cell r="B273" t="str">
            <v xml:space="preserve">Gas, Diesel Fuel &amp; Oil       </v>
          </cell>
          <cell r="C273">
            <v>0</v>
          </cell>
          <cell r="D273">
            <v>0</v>
          </cell>
          <cell r="E273">
            <v>0</v>
          </cell>
          <cell r="G273">
            <v>3166.44</v>
          </cell>
          <cell r="H273">
            <v>0</v>
          </cell>
          <cell r="J273">
            <v>-3166.44</v>
          </cell>
          <cell r="K273">
            <v>0</v>
          </cell>
        </row>
        <row r="274">
          <cell r="A274">
            <v>8285</v>
          </cell>
          <cell r="B274" t="str">
            <v xml:space="preserve">Food Costs                   </v>
          </cell>
          <cell r="C274">
            <v>0</v>
          </cell>
          <cell r="D274">
            <v>0</v>
          </cell>
          <cell r="E274">
            <v>0</v>
          </cell>
          <cell r="G274">
            <v>171444.87</v>
          </cell>
          <cell r="H274">
            <v>0</v>
          </cell>
          <cell r="J274">
            <v>-171444.87</v>
          </cell>
          <cell r="K274">
            <v>0</v>
          </cell>
        </row>
        <row r="275">
          <cell r="A275">
            <v>8290</v>
          </cell>
          <cell r="B275" t="str">
            <v xml:space="preserve">Cleaning Supplies            </v>
          </cell>
          <cell r="C275">
            <v>0</v>
          </cell>
          <cell r="D275">
            <v>0</v>
          </cell>
          <cell r="E275">
            <v>0</v>
          </cell>
          <cell r="G275">
            <v>4392.29</v>
          </cell>
          <cell r="H275">
            <v>0</v>
          </cell>
          <cell r="J275">
            <v>-4392.29</v>
          </cell>
          <cell r="K275">
            <v>0</v>
          </cell>
        </row>
        <row r="276">
          <cell r="A276">
            <v>8299</v>
          </cell>
          <cell r="B276" t="str">
            <v xml:space="preserve">Depreciation                 </v>
          </cell>
          <cell r="C276">
            <v>0</v>
          </cell>
          <cell r="D276">
            <v>0</v>
          </cell>
          <cell r="E276">
            <v>0</v>
          </cell>
          <cell r="G276">
            <v>274.35000000000002</v>
          </cell>
          <cell r="H276">
            <v>0</v>
          </cell>
          <cell r="J276">
            <v>-274.35000000000002</v>
          </cell>
          <cell r="K276">
            <v>0</v>
          </cell>
        </row>
        <row r="277">
          <cell r="C277" t="str">
            <v xml:space="preserve">______________ </v>
          </cell>
          <cell r="D277" t="str">
            <v xml:space="preserve">______________ </v>
          </cell>
          <cell r="E277" t="str">
            <v xml:space="preserve">______________ </v>
          </cell>
          <cell r="G277" t="str">
            <v xml:space="preserve">______________ </v>
          </cell>
          <cell r="H277" t="str">
            <v xml:space="preserve">______________ </v>
          </cell>
          <cell r="J277" t="str">
            <v xml:space="preserve">______________ </v>
          </cell>
          <cell r="K277" t="str">
            <v>______________</v>
          </cell>
        </row>
        <row r="278">
          <cell r="B278" t="str">
            <v xml:space="preserve">Total Palm Club Restaurant   </v>
          </cell>
          <cell r="C278">
            <v>0</v>
          </cell>
          <cell r="D278">
            <v>0</v>
          </cell>
          <cell r="E278">
            <v>0</v>
          </cell>
          <cell r="G278">
            <v>548998.34</v>
          </cell>
          <cell r="H278">
            <v>0</v>
          </cell>
          <cell r="J278">
            <v>-548998.34</v>
          </cell>
          <cell r="K278">
            <v>0</v>
          </cell>
        </row>
        <row r="280">
          <cell r="A280" t="str">
            <v>Palm Club Tennis</v>
          </cell>
        </row>
        <row r="281">
          <cell r="A281">
            <v>8300</v>
          </cell>
          <cell r="B281" t="str">
            <v xml:space="preserve">Salaries &amp; Wages             </v>
          </cell>
          <cell r="C281">
            <v>0</v>
          </cell>
          <cell r="D281">
            <v>0</v>
          </cell>
          <cell r="E281">
            <v>0</v>
          </cell>
          <cell r="G281">
            <v>21852.84</v>
          </cell>
          <cell r="H281">
            <v>0</v>
          </cell>
          <cell r="J281">
            <v>-21852.84</v>
          </cell>
          <cell r="K281">
            <v>0</v>
          </cell>
        </row>
        <row r="282">
          <cell r="A282">
            <v>8305</v>
          </cell>
          <cell r="B282" t="str">
            <v xml:space="preserve">Employee Benefits            </v>
          </cell>
          <cell r="C282">
            <v>0</v>
          </cell>
          <cell r="D282">
            <v>0</v>
          </cell>
          <cell r="E282">
            <v>0</v>
          </cell>
          <cell r="G282">
            <v>12685.67</v>
          </cell>
          <cell r="H282">
            <v>0</v>
          </cell>
          <cell r="J282">
            <v>-12685.67</v>
          </cell>
          <cell r="K282">
            <v>0</v>
          </cell>
        </row>
        <row r="283">
          <cell r="A283">
            <v>8310</v>
          </cell>
          <cell r="B283" t="str">
            <v xml:space="preserve">Repair &amp; Maintenance         </v>
          </cell>
          <cell r="C283">
            <v>0</v>
          </cell>
          <cell r="D283">
            <v>0</v>
          </cell>
          <cell r="E283">
            <v>0</v>
          </cell>
          <cell r="G283">
            <v>668.61</v>
          </cell>
          <cell r="H283">
            <v>0</v>
          </cell>
          <cell r="J283">
            <v>-668.61</v>
          </cell>
          <cell r="K283">
            <v>0</v>
          </cell>
        </row>
        <row r="284">
          <cell r="A284">
            <v>8311</v>
          </cell>
          <cell r="B284" t="str">
            <v xml:space="preserve">Postage                      </v>
          </cell>
          <cell r="C284">
            <v>0</v>
          </cell>
          <cell r="D284">
            <v>0</v>
          </cell>
          <cell r="E284">
            <v>0</v>
          </cell>
          <cell r="G284">
            <v>3.56</v>
          </cell>
          <cell r="H284">
            <v>0</v>
          </cell>
          <cell r="J284">
            <v>-3.56</v>
          </cell>
          <cell r="K284">
            <v>0</v>
          </cell>
        </row>
        <row r="285">
          <cell r="A285">
            <v>8312</v>
          </cell>
          <cell r="B285" t="str">
            <v xml:space="preserve">Contract Services            </v>
          </cell>
          <cell r="C285">
            <v>0</v>
          </cell>
          <cell r="D285">
            <v>0</v>
          </cell>
          <cell r="E285">
            <v>0</v>
          </cell>
          <cell r="G285">
            <v>2747.6</v>
          </cell>
          <cell r="H285">
            <v>0</v>
          </cell>
          <cell r="J285">
            <v>-2747.6</v>
          </cell>
          <cell r="K285">
            <v>0</v>
          </cell>
        </row>
        <row r="286">
          <cell r="A286">
            <v>8315</v>
          </cell>
          <cell r="B286" t="str">
            <v xml:space="preserve">Operating Supplies           </v>
          </cell>
          <cell r="C286">
            <v>0</v>
          </cell>
          <cell r="D286">
            <v>0</v>
          </cell>
          <cell r="E286">
            <v>0</v>
          </cell>
          <cell r="G286">
            <v>1417.22</v>
          </cell>
          <cell r="H286">
            <v>0</v>
          </cell>
          <cell r="J286">
            <v>-1417.22</v>
          </cell>
          <cell r="K286">
            <v>0</v>
          </cell>
        </row>
        <row r="287">
          <cell r="A287">
            <v>8320</v>
          </cell>
          <cell r="B287" t="str">
            <v xml:space="preserve">Power - FPL                  </v>
          </cell>
          <cell r="C287">
            <v>0</v>
          </cell>
          <cell r="D287">
            <v>0</v>
          </cell>
          <cell r="E287">
            <v>0</v>
          </cell>
          <cell r="G287">
            <v>22.36</v>
          </cell>
          <cell r="H287">
            <v>0</v>
          </cell>
          <cell r="J287">
            <v>-22.36</v>
          </cell>
          <cell r="K287">
            <v>0</v>
          </cell>
        </row>
        <row r="288">
          <cell r="C288" t="str">
            <v xml:space="preserve">______________ </v>
          </cell>
          <cell r="D288" t="str">
            <v xml:space="preserve">______________ </v>
          </cell>
          <cell r="E288" t="str">
            <v xml:space="preserve">______________ </v>
          </cell>
          <cell r="G288" t="str">
            <v xml:space="preserve">______________ </v>
          </cell>
          <cell r="H288" t="str">
            <v xml:space="preserve">______________ </v>
          </cell>
          <cell r="J288" t="str">
            <v xml:space="preserve">______________ </v>
          </cell>
          <cell r="K288" t="str">
            <v>______________</v>
          </cell>
        </row>
        <row r="289">
          <cell r="B289" t="str">
            <v>Total Palm Club Tennis - 1155</v>
          </cell>
          <cell r="C289">
            <v>0</v>
          </cell>
          <cell r="D289">
            <v>0</v>
          </cell>
          <cell r="E289">
            <v>0</v>
          </cell>
          <cell r="G289">
            <v>39397.86</v>
          </cell>
          <cell r="H289">
            <v>0</v>
          </cell>
          <cell r="J289">
            <v>-39397.86</v>
          </cell>
          <cell r="K289">
            <v>0</v>
          </cell>
        </row>
        <row r="291">
          <cell r="A291" t="str">
            <v>Palm Club Spa &amp; Fitness - 11556</v>
          </cell>
        </row>
        <row r="292">
          <cell r="A292">
            <v>8400</v>
          </cell>
          <cell r="B292" t="str">
            <v xml:space="preserve">Employee Meals               </v>
          </cell>
          <cell r="C292">
            <v>0</v>
          </cell>
          <cell r="D292">
            <v>0</v>
          </cell>
          <cell r="E292">
            <v>0</v>
          </cell>
          <cell r="G292">
            <v>456</v>
          </cell>
          <cell r="H292">
            <v>0</v>
          </cell>
          <cell r="J292">
            <v>-456</v>
          </cell>
          <cell r="K292">
            <v>0</v>
          </cell>
        </row>
        <row r="293">
          <cell r="A293">
            <v>8401</v>
          </cell>
          <cell r="B293" t="str">
            <v xml:space="preserve">Salaries &amp; Wages             </v>
          </cell>
          <cell r="C293">
            <v>0</v>
          </cell>
          <cell r="D293">
            <v>0</v>
          </cell>
          <cell r="E293">
            <v>0</v>
          </cell>
          <cell r="G293">
            <v>5432.94</v>
          </cell>
          <cell r="H293">
            <v>0</v>
          </cell>
          <cell r="J293">
            <v>-5432.94</v>
          </cell>
          <cell r="K293">
            <v>0</v>
          </cell>
        </row>
        <row r="294">
          <cell r="A294">
            <v>8402</v>
          </cell>
          <cell r="B294" t="str">
            <v xml:space="preserve">Employee Benefits            </v>
          </cell>
          <cell r="C294">
            <v>0</v>
          </cell>
          <cell r="D294">
            <v>0</v>
          </cell>
          <cell r="E294">
            <v>0</v>
          </cell>
          <cell r="G294">
            <v>1605.7</v>
          </cell>
          <cell r="H294">
            <v>0</v>
          </cell>
          <cell r="J294">
            <v>-1605.7</v>
          </cell>
          <cell r="K294">
            <v>0</v>
          </cell>
        </row>
        <row r="295">
          <cell r="A295">
            <v>8404</v>
          </cell>
          <cell r="B295" t="str">
            <v xml:space="preserve">Postage                      </v>
          </cell>
          <cell r="C295">
            <v>0</v>
          </cell>
          <cell r="D295">
            <v>0</v>
          </cell>
          <cell r="E295">
            <v>0</v>
          </cell>
          <cell r="G295">
            <v>9.14</v>
          </cell>
          <cell r="H295">
            <v>0</v>
          </cell>
          <cell r="J295">
            <v>-9.14</v>
          </cell>
          <cell r="K295">
            <v>0</v>
          </cell>
        </row>
        <row r="296">
          <cell r="A296">
            <v>8405</v>
          </cell>
          <cell r="B296" t="str">
            <v xml:space="preserve">Office Supplies              </v>
          </cell>
          <cell r="C296">
            <v>0</v>
          </cell>
          <cell r="D296">
            <v>0</v>
          </cell>
          <cell r="E296">
            <v>0</v>
          </cell>
          <cell r="G296">
            <v>2562.29</v>
          </cell>
          <cell r="H296">
            <v>0</v>
          </cell>
          <cell r="J296">
            <v>-2562.29</v>
          </cell>
          <cell r="K296">
            <v>0</v>
          </cell>
        </row>
        <row r="297">
          <cell r="A297">
            <v>8406</v>
          </cell>
          <cell r="B297" t="str">
            <v xml:space="preserve">Other Admin Costs            </v>
          </cell>
          <cell r="C297">
            <v>0</v>
          </cell>
          <cell r="D297">
            <v>0</v>
          </cell>
          <cell r="E297">
            <v>0</v>
          </cell>
          <cell r="G297">
            <v>45.31</v>
          </cell>
          <cell r="H297">
            <v>0</v>
          </cell>
          <cell r="J297">
            <v>-45.31</v>
          </cell>
          <cell r="K297">
            <v>0</v>
          </cell>
        </row>
        <row r="298">
          <cell r="A298">
            <v>8420</v>
          </cell>
          <cell r="B298" t="str">
            <v xml:space="preserve">Equipment Replacement        </v>
          </cell>
          <cell r="C298">
            <v>0</v>
          </cell>
          <cell r="D298">
            <v>0</v>
          </cell>
          <cell r="E298">
            <v>0</v>
          </cell>
          <cell r="G298">
            <v>210.66</v>
          </cell>
          <cell r="H298">
            <v>0</v>
          </cell>
          <cell r="J298">
            <v>-210.66</v>
          </cell>
          <cell r="K298">
            <v>0</v>
          </cell>
        </row>
        <row r="299">
          <cell r="A299">
            <v>8425</v>
          </cell>
          <cell r="B299" t="str">
            <v xml:space="preserve">Equipment Rental             </v>
          </cell>
          <cell r="C299">
            <v>0</v>
          </cell>
          <cell r="D299">
            <v>0</v>
          </cell>
          <cell r="E299">
            <v>0</v>
          </cell>
          <cell r="G299">
            <v>6383.09</v>
          </cell>
          <cell r="H299">
            <v>0</v>
          </cell>
          <cell r="J299">
            <v>-6383.09</v>
          </cell>
          <cell r="K299">
            <v>0</v>
          </cell>
        </row>
        <row r="300">
          <cell r="A300">
            <v>8430</v>
          </cell>
          <cell r="B300" t="str">
            <v xml:space="preserve">Outside Training             </v>
          </cell>
          <cell r="C300">
            <v>0</v>
          </cell>
          <cell r="D300">
            <v>0</v>
          </cell>
          <cell r="E300">
            <v>0</v>
          </cell>
          <cell r="G300">
            <v>300.8</v>
          </cell>
          <cell r="H300">
            <v>0</v>
          </cell>
          <cell r="J300">
            <v>-300.8</v>
          </cell>
          <cell r="K300">
            <v>0</v>
          </cell>
        </row>
        <row r="301">
          <cell r="A301">
            <v>8434</v>
          </cell>
          <cell r="B301" t="str">
            <v xml:space="preserve">Repairs &amp; Maintenance        </v>
          </cell>
          <cell r="C301">
            <v>0</v>
          </cell>
          <cell r="D301">
            <v>0</v>
          </cell>
          <cell r="E301">
            <v>0</v>
          </cell>
          <cell r="G301">
            <v>5327.37</v>
          </cell>
          <cell r="H301">
            <v>0</v>
          </cell>
          <cell r="J301">
            <v>-5327.37</v>
          </cell>
          <cell r="K301">
            <v>0</v>
          </cell>
        </row>
        <row r="302">
          <cell r="A302">
            <v>8435</v>
          </cell>
          <cell r="B302" t="str">
            <v xml:space="preserve">Contract Services            </v>
          </cell>
          <cell r="C302">
            <v>0</v>
          </cell>
          <cell r="D302">
            <v>0</v>
          </cell>
          <cell r="E302">
            <v>0</v>
          </cell>
          <cell r="G302">
            <v>50955.97</v>
          </cell>
          <cell r="H302">
            <v>0</v>
          </cell>
          <cell r="J302">
            <v>-50955.97</v>
          </cell>
          <cell r="K302">
            <v>0</v>
          </cell>
        </row>
        <row r="303">
          <cell r="A303">
            <v>8436</v>
          </cell>
          <cell r="B303" t="str">
            <v xml:space="preserve">Building Maintenance         </v>
          </cell>
          <cell r="C303">
            <v>0</v>
          </cell>
          <cell r="D303">
            <v>0</v>
          </cell>
          <cell r="E303">
            <v>0</v>
          </cell>
          <cell r="G303">
            <v>600</v>
          </cell>
          <cell r="H303">
            <v>0</v>
          </cell>
          <cell r="J303">
            <v>-600</v>
          </cell>
          <cell r="K303">
            <v>0</v>
          </cell>
        </row>
        <row r="304">
          <cell r="A304">
            <v>8437</v>
          </cell>
          <cell r="B304" t="str">
            <v xml:space="preserve">Power - FPL                  </v>
          </cell>
          <cell r="C304">
            <v>0</v>
          </cell>
          <cell r="D304">
            <v>0</v>
          </cell>
          <cell r="E304">
            <v>0</v>
          </cell>
          <cell r="G304">
            <v>10882.3</v>
          </cell>
          <cell r="H304">
            <v>0</v>
          </cell>
          <cell r="J304">
            <v>-10882.3</v>
          </cell>
          <cell r="K304">
            <v>0</v>
          </cell>
        </row>
        <row r="305">
          <cell r="C305" t="str">
            <v xml:space="preserve">______________ </v>
          </cell>
          <cell r="D305" t="str">
            <v xml:space="preserve">______________ </v>
          </cell>
          <cell r="E305" t="str">
            <v xml:space="preserve">______________ </v>
          </cell>
          <cell r="G305" t="str">
            <v xml:space="preserve">______________ </v>
          </cell>
          <cell r="H305" t="str">
            <v xml:space="preserve">______________ </v>
          </cell>
          <cell r="J305" t="str">
            <v xml:space="preserve">______________ </v>
          </cell>
          <cell r="K305" t="str">
            <v>______________</v>
          </cell>
        </row>
        <row r="306">
          <cell r="B306" t="str">
            <v>Total Palm Club Spa &amp; Fitness</v>
          </cell>
          <cell r="C306">
            <v>0</v>
          </cell>
          <cell r="D306">
            <v>0</v>
          </cell>
          <cell r="E306">
            <v>0</v>
          </cell>
          <cell r="G306">
            <v>84771.57</v>
          </cell>
          <cell r="H306">
            <v>0</v>
          </cell>
          <cell r="J306">
            <v>-84771.57</v>
          </cell>
          <cell r="K306">
            <v>0</v>
          </cell>
        </row>
        <row r="308">
          <cell r="A308" t="str">
            <v>Palm Club Sports</v>
          </cell>
        </row>
        <row r="309">
          <cell r="C309" t="str">
            <v xml:space="preserve">______________ </v>
          </cell>
          <cell r="D309" t="str">
            <v xml:space="preserve">______________ </v>
          </cell>
          <cell r="E309" t="str">
            <v xml:space="preserve">______________ </v>
          </cell>
          <cell r="G309" t="str">
            <v xml:space="preserve">______________ </v>
          </cell>
          <cell r="H309" t="str">
            <v xml:space="preserve">______________ </v>
          </cell>
          <cell r="J309" t="str">
            <v xml:space="preserve">______________ </v>
          </cell>
          <cell r="K309" t="str">
            <v>______________</v>
          </cell>
        </row>
        <row r="310">
          <cell r="B310" t="str">
            <v xml:space="preserve">Total Palm Club Sports       </v>
          </cell>
          <cell r="C310">
            <v>0</v>
          </cell>
          <cell r="D310">
            <v>0</v>
          </cell>
          <cell r="E310">
            <v>0</v>
          </cell>
          <cell r="G310">
            <v>0</v>
          </cell>
          <cell r="H310">
            <v>0</v>
          </cell>
          <cell r="J310">
            <v>0</v>
          </cell>
          <cell r="K310">
            <v>0</v>
          </cell>
        </row>
        <row r="312">
          <cell r="B312" t="str">
            <v xml:space="preserve">TOTAL PALM CLUB EXPENSE      </v>
          </cell>
          <cell r="C312">
            <v>0</v>
          </cell>
          <cell r="D312">
            <v>0</v>
          </cell>
          <cell r="E312">
            <v>0</v>
          </cell>
          <cell r="G312">
            <v>1154532.55</v>
          </cell>
          <cell r="H312">
            <v>0</v>
          </cell>
          <cell r="J312">
            <v>-1154532.55</v>
          </cell>
          <cell r="K312">
            <v>0</v>
          </cell>
        </row>
        <row r="314">
          <cell r="B314" t="str">
            <v xml:space="preserve">Palm Club Net Income (Loss)  </v>
          </cell>
          <cell r="C314">
            <v>0</v>
          </cell>
          <cell r="D314">
            <v>0</v>
          </cell>
          <cell r="E314">
            <v>0</v>
          </cell>
          <cell r="G314">
            <v>-150473.53</v>
          </cell>
          <cell r="H314">
            <v>0</v>
          </cell>
          <cell r="J314">
            <v>-150473.53</v>
          </cell>
          <cell r="K314">
            <v>0</v>
          </cell>
        </row>
        <row r="315">
          <cell r="C315" t="str">
            <v xml:space="preserve">______________ </v>
          </cell>
          <cell r="D315" t="str">
            <v xml:space="preserve">______________ </v>
          </cell>
          <cell r="E315" t="str">
            <v xml:space="preserve">______________ </v>
          </cell>
          <cell r="G315" t="str">
            <v xml:space="preserve">______________ </v>
          </cell>
          <cell r="H315" t="str">
            <v xml:space="preserve">______________ </v>
          </cell>
          <cell r="J315" t="str">
            <v xml:space="preserve">______________ </v>
          </cell>
          <cell r="K315" t="str">
            <v>______________</v>
          </cell>
        </row>
        <row r="318">
          <cell r="B318" t="str">
            <v xml:space="preserve">NET INCOME/(LOSS)            </v>
          </cell>
          <cell r="C318">
            <v>-79776.639999999999</v>
          </cell>
          <cell r="D318">
            <v>-6148.82</v>
          </cell>
          <cell r="E318">
            <v>-73627.820000000007</v>
          </cell>
          <cell r="G318">
            <v>-325429.33</v>
          </cell>
          <cell r="H318">
            <v>-61488.2</v>
          </cell>
          <cell r="J318">
            <v>-263941.13</v>
          </cell>
          <cell r="K318">
            <v>-73786</v>
          </cell>
        </row>
        <row r="319">
          <cell r="C319" t="str">
            <v xml:space="preserve">============== </v>
          </cell>
          <cell r="D319" t="str">
            <v xml:space="preserve">============== </v>
          </cell>
          <cell r="E319" t="str">
            <v xml:space="preserve">============== </v>
          </cell>
          <cell r="G319" t="str">
            <v xml:space="preserve">============== </v>
          </cell>
          <cell r="H319" t="str">
            <v xml:space="preserve">============== </v>
          </cell>
          <cell r="J319" t="str">
            <v xml:space="preserve">============== </v>
          </cell>
          <cell r="K319" t="str">
            <v>==============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eet - HOA @ 1130 "/>
      <sheetName val="HOA Admin Inc Stmt"/>
      <sheetName val="Sheet1"/>
    </sheetNames>
    <sheetDataSet>
      <sheetData sheetId="0" refreshError="1"/>
      <sheetData sheetId="1" refreshError="1"/>
      <sheetData sheetId="2" refreshError="1">
        <row r="1">
          <cell r="A1" t="str">
            <v>Sarasota National Master Assn, Inc.</v>
          </cell>
        </row>
        <row r="2">
          <cell r="A2" t="str">
            <v>Income/Expense Statement</v>
          </cell>
        </row>
        <row r="3">
          <cell r="A3" t="str">
            <v>Period: 11/01/17 to 11/30/17</v>
          </cell>
        </row>
        <row r="4">
          <cell r="D4" t="str">
            <v>Current Period</v>
          </cell>
          <cell r="H4" t="str">
            <v>Year-To-Date</v>
          </cell>
          <cell r="J4" t="str">
            <v>Yearly</v>
          </cell>
        </row>
        <row r="5">
          <cell r="A5" t="str">
            <v>Account</v>
          </cell>
          <cell r="B5" t="str">
            <v>Description</v>
          </cell>
          <cell r="C5" t="str">
            <v>Actual</v>
          </cell>
          <cell r="D5" t="str">
            <v>Budget</v>
          </cell>
          <cell r="E5" t="str">
            <v>Variance</v>
          </cell>
          <cell r="G5" t="str">
            <v>Actual</v>
          </cell>
          <cell r="H5" t="str">
            <v>Budget</v>
          </cell>
          <cell r="I5" t="str">
            <v>Variance</v>
          </cell>
          <cell r="J5" t="str">
            <v>Budget</v>
          </cell>
        </row>
        <row r="6">
          <cell r="A6" t="str">
            <v>INCOME:</v>
          </cell>
        </row>
        <row r="7">
          <cell r="A7" t="str">
            <v>HOA Master Income</v>
          </cell>
        </row>
        <row r="8">
          <cell r="A8">
            <v>4000</v>
          </cell>
          <cell r="B8" t="str">
            <v xml:space="preserve">HOA Master Assessment        </v>
          </cell>
          <cell r="C8">
            <v>73865</v>
          </cell>
          <cell r="D8">
            <v>208692.25</v>
          </cell>
          <cell r="E8">
            <v>-134827.25</v>
          </cell>
          <cell r="G8">
            <v>703976.79</v>
          </cell>
          <cell r="H8">
            <v>2295614.75</v>
          </cell>
          <cell r="I8">
            <v>-1591637.96</v>
          </cell>
          <cell r="J8">
            <v>2504307</v>
          </cell>
        </row>
        <row r="9">
          <cell r="A9">
            <v>4002</v>
          </cell>
          <cell r="B9" t="str">
            <v xml:space="preserve">Assessment 80' Classic-Golf  </v>
          </cell>
          <cell r="C9">
            <v>7347.67</v>
          </cell>
          <cell r="D9">
            <v>19082</v>
          </cell>
          <cell r="E9">
            <v>-11734.33</v>
          </cell>
          <cell r="G9">
            <v>68303.28</v>
          </cell>
          <cell r="H9">
            <v>209902</v>
          </cell>
          <cell r="I9">
            <v>-141598.72</v>
          </cell>
          <cell r="J9">
            <v>228984</v>
          </cell>
        </row>
        <row r="10">
          <cell r="A10">
            <v>4003</v>
          </cell>
          <cell r="B10" t="str">
            <v>Assessment 52' Grand Villa-Gl</v>
          </cell>
          <cell r="C10">
            <v>26125</v>
          </cell>
          <cell r="D10">
            <v>71801.33</v>
          </cell>
          <cell r="E10">
            <v>-45676.33</v>
          </cell>
          <cell r="G10">
            <v>251378.76</v>
          </cell>
          <cell r="H10">
            <v>789814.63</v>
          </cell>
          <cell r="I10">
            <v>-538435.87</v>
          </cell>
          <cell r="J10">
            <v>861616</v>
          </cell>
        </row>
        <row r="11">
          <cell r="A11">
            <v>4004</v>
          </cell>
          <cell r="B11" t="str">
            <v>Assessment 46' Villa Lot Soci</v>
          </cell>
          <cell r="C11">
            <v>7420</v>
          </cell>
          <cell r="D11">
            <v>15915</v>
          </cell>
          <cell r="E11">
            <v>-8495</v>
          </cell>
          <cell r="G11">
            <v>75119.34</v>
          </cell>
          <cell r="H11">
            <v>175065</v>
          </cell>
          <cell r="I11">
            <v>-99945.66</v>
          </cell>
          <cell r="J11">
            <v>190980</v>
          </cell>
        </row>
        <row r="12">
          <cell r="A12">
            <v>4010</v>
          </cell>
          <cell r="B12" t="str">
            <v xml:space="preserve">Late Fee Income              </v>
          </cell>
          <cell r="C12">
            <v>-275</v>
          </cell>
          <cell r="D12">
            <v>0</v>
          </cell>
          <cell r="E12">
            <v>-275</v>
          </cell>
          <cell r="G12">
            <v>1820</v>
          </cell>
          <cell r="H12">
            <v>0</v>
          </cell>
          <cell r="I12">
            <v>1820</v>
          </cell>
          <cell r="J12">
            <v>0</v>
          </cell>
        </row>
        <row r="13">
          <cell r="A13">
            <v>4030</v>
          </cell>
          <cell r="B13" t="str">
            <v xml:space="preserve">Other Income                 </v>
          </cell>
          <cell r="C13">
            <v>0</v>
          </cell>
          <cell r="D13">
            <v>0</v>
          </cell>
          <cell r="E13">
            <v>0</v>
          </cell>
          <cell r="G13">
            <v>25</v>
          </cell>
          <cell r="H13">
            <v>0</v>
          </cell>
          <cell r="I13">
            <v>25</v>
          </cell>
          <cell r="J13">
            <v>0</v>
          </cell>
        </row>
        <row r="14">
          <cell r="A14">
            <v>4050</v>
          </cell>
          <cell r="B14" t="str">
            <v xml:space="preserve">Interest Income-Operating    </v>
          </cell>
          <cell r="C14">
            <v>29.66</v>
          </cell>
          <cell r="D14">
            <v>0</v>
          </cell>
          <cell r="E14">
            <v>29.66</v>
          </cell>
          <cell r="G14">
            <v>221.83</v>
          </cell>
          <cell r="H14">
            <v>0</v>
          </cell>
          <cell r="I14">
            <v>221.83</v>
          </cell>
          <cell r="J14">
            <v>0</v>
          </cell>
        </row>
        <row r="15">
          <cell r="A15">
            <v>4090</v>
          </cell>
          <cell r="B15" t="str">
            <v xml:space="preserve">Developer Contribution - HOA </v>
          </cell>
          <cell r="C15">
            <v>285040</v>
          </cell>
          <cell r="D15">
            <v>0</v>
          </cell>
          <cell r="E15">
            <v>285040</v>
          </cell>
          <cell r="G15">
            <v>563283.39</v>
          </cell>
          <cell r="H15">
            <v>0</v>
          </cell>
          <cell r="I15">
            <v>563283.39</v>
          </cell>
          <cell r="J15">
            <v>0</v>
          </cell>
        </row>
        <row r="16">
          <cell r="A16">
            <v>4100</v>
          </cell>
          <cell r="B16" t="str">
            <v xml:space="preserve">Gate Card/Clicker Income     </v>
          </cell>
          <cell r="C16">
            <v>100</v>
          </cell>
          <cell r="D16">
            <v>0</v>
          </cell>
          <cell r="E16">
            <v>100</v>
          </cell>
          <cell r="G16">
            <v>590</v>
          </cell>
          <cell r="H16">
            <v>0</v>
          </cell>
          <cell r="I16">
            <v>590</v>
          </cell>
          <cell r="J16">
            <v>0</v>
          </cell>
        </row>
        <row r="17">
          <cell r="C17" t="str">
            <v xml:space="preserve">______________ </v>
          </cell>
          <cell r="D17" t="str">
            <v xml:space="preserve">______________ </v>
          </cell>
          <cell r="E17" t="str">
            <v xml:space="preserve">______________ </v>
          </cell>
          <cell r="G17" t="str">
            <v xml:space="preserve">______________ </v>
          </cell>
          <cell r="H17" t="str">
            <v xml:space="preserve">______________ </v>
          </cell>
          <cell r="I17" t="str">
            <v xml:space="preserve">______________ </v>
          </cell>
          <cell r="J17" t="str">
            <v>______________</v>
          </cell>
        </row>
        <row r="18">
          <cell r="B18" t="str">
            <v xml:space="preserve">Total HOA  Income            </v>
          </cell>
          <cell r="C18">
            <v>399652.33</v>
          </cell>
          <cell r="D18">
            <v>315490.58</v>
          </cell>
          <cell r="E18">
            <v>84161.75</v>
          </cell>
          <cell r="G18">
            <v>1664718.39</v>
          </cell>
          <cell r="H18">
            <v>3470396.38</v>
          </cell>
          <cell r="I18">
            <v>-1805677.99</v>
          </cell>
          <cell r="J18">
            <v>3785887</v>
          </cell>
        </row>
        <row r="20">
          <cell r="A20" t="str">
            <v>Administrative Expenses</v>
          </cell>
        </row>
        <row r="21">
          <cell r="A21">
            <v>7000</v>
          </cell>
          <cell r="B21" t="str">
            <v xml:space="preserve">Insurance                    </v>
          </cell>
          <cell r="C21">
            <v>9455.17</v>
          </cell>
          <cell r="D21">
            <v>2083.33</v>
          </cell>
          <cell r="E21">
            <v>-7371.84</v>
          </cell>
          <cell r="G21">
            <v>60039.78</v>
          </cell>
          <cell r="H21">
            <v>22916.63</v>
          </cell>
          <cell r="I21">
            <v>-37123.15</v>
          </cell>
          <cell r="J21">
            <v>25000</v>
          </cell>
        </row>
        <row r="22">
          <cell r="A22">
            <v>7005</v>
          </cell>
          <cell r="B22" t="str">
            <v xml:space="preserve">Accounting Fees              </v>
          </cell>
          <cell r="C22">
            <v>0</v>
          </cell>
          <cell r="D22">
            <v>1291.67</v>
          </cell>
          <cell r="E22">
            <v>1291.67</v>
          </cell>
          <cell r="G22">
            <v>11535</v>
          </cell>
          <cell r="H22">
            <v>14208.37</v>
          </cell>
          <cell r="I22">
            <v>2673.37</v>
          </cell>
          <cell r="J22">
            <v>15500</v>
          </cell>
        </row>
        <row r="23">
          <cell r="A23">
            <v>7015</v>
          </cell>
          <cell r="B23" t="str">
            <v xml:space="preserve">Office &amp; Administration      </v>
          </cell>
          <cell r="C23">
            <v>531.59</v>
          </cell>
          <cell r="D23">
            <v>1266.67</v>
          </cell>
          <cell r="E23">
            <v>735.08</v>
          </cell>
          <cell r="G23">
            <v>8659.48</v>
          </cell>
          <cell r="H23">
            <v>13933.37</v>
          </cell>
          <cell r="I23">
            <v>5273.89</v>
          </cell>
          <cell r="J23">
            <v>15200</v>
          </cell>
        </row>
        <row r="24">
          <cell r="A24">
            <v>7025</v>
          </cell>
          <cell r="B24" t="str">
            <v xml:space="preserve">Legal Fees                   </v>
          </cell>
          <cell r="C24">
            <v>0</v>
          </cell>
          <cell r="D24">
            <v>625</v>
          </cell>
          <cell r="E24">
            <v>625</v>
          </cell>
          <cell r="G24">
            <v>487.5</v>
          </cell>
          <cell r="H24">
            <v>6875</v>
          </cell>
          <cell r="I24">
            <v>6387.5</v>
          </cell>
          <cell r="J24">
            <v>7500</v>
          </cell>
        </row>
        <row r="25">
          <cell r="A25">
            <v>7035</v>
          </cell>
          <cell r="B25" t="str">
            <v xml:space="preserve">Management Service Contract  </v>
          </cell>
          <cell r="C25">
            <v>5581.95</v>
          </cell>
          <cell r="D25">
            <v>11748.42</v>
          </cell>
          <cell r="E25">
            <v>6166.47</v>
          </cell>
          <cell r="G25">
            <v>50039.46</v>
          </cell>
          <cell r="H25">
            <v>129232.62</v>
          </cell>
          <cell r="I25">
            <v>79193.16</v>
          </cell>
          <cell r="J25">
            <v>140981</v>
          </cell>
        </row>
        <row r="26">
          <cell r="A26">
            <v>7040</v>
          </cell>
          <cell r="B26" t="str">
            <v xml:space="preserve">Mgmt Admin Staffing          </v>
          </cell>
          <cell r="C26">
            <v>8547.8700000000008</v>
          </cell>
          <cell r="D26">
            <v>8673</v>
          </cell>
          <cell r="E26">
            <v>125.13</v>
          </cell>
          <cell r="G26">
            <v>94938.03</v>
          </cell>
          <cell r="H26">
            <v>95403</v>
          </cell>
          <cell r="I26">
            <v>464.97</v>
          </cell>
          <cell r="J26">
            <v>104076</v>
          </cell>
        </row>
        <row r="27">
          <cell r="A27">
            <v>7060</v>
          </cell>
          <cell r="B27" t="str">
            <v xml:space="preserve">Outside Consulting           </v>
          </cell>
          <cell r="C27">
            <v>0</v>
          </cell>
          <cell r="D27">
            <v>418.75</v>
          </cell>
          <cell r="E27">
            <v>418.75</v>
          </cell>
          <cell r="G27">
            <v>0</v>
          </cell>
          <cell r="H27">
            <v>4606.25</v>
          </cell>
          <cell r="I27">
            <v>4606.25</v>
          </cell>
          <cell r="J27">
            <v>5025</v>
          </cell>
        </row>
        <row r="28">
          <cell r="A28">
            <v>7095</v>
          </cell>
          <cell r="B28" t="str">
            <v xml:space="preserve">Bad Debt                     </v>
          </cell>
          <cell r="C28">
            <v>666.67</v>
          </cell>
          <cell r="D28">
            <v>666.67</v>
          </cell>
          <cell r="E28">
            <v>0</v>
          </cell>
          <cell r="G28">
            <v>7333.37</v>
          </cell>
          <cell r="H28">
            <v>7333.37</v>
          </cell>
          <cell r="I28">
            <v>0</v>
          </cell>
          <cell r="J28">
            <v>8000</v>
          </cell>
        </row>
        <row r="29">
          <cell r="C29" t="str">
            <v xml:space="preserve">______________ </v>
          </cell>
          <cell r="D29" t="str">
            <v xml:space="preserve">______________ </v>
          </cell>
          <cell r="E29" t="str">
            <v xml:space="preserve">______________ </v>
          </cell>
          <cell r="G29" t="str">
            <v xml:space="preserve">______________ </v>
          </cell>
          <cell r="H29" t="str">
            <v xml:space="preserve">______________ </v>
          </cell>
          <cell r="I29" t="str">
            <v xml:space="preserve">______________ </v>
          </cell>
          <cell r="J29" t="str">
            <v>______________</v>
          </cell>
        </row>
        <row r="30">
          <cell r="B30" t="str">
            <v xml:space="preserve">Total Administrative Expense </v>
          </cell>
          <cell r="C30">
            <v>24783.25</v>
          </cell>
          <cell r="D30">
            <v>26773.51</v>
          </cell>
          <cell r="E30">
            <v>1990.26</v>
          </cell>
          <cell r="G30">
            <v>233032.62</v>
          </cell>
          <cell r="H30">
            <v>294508.61</v>
          </cell>
          <cell r="I30">
            <v>61475.99</v>
          </cell>
          <cell r="J30">
            <v>321282</v>
          </cell>
        </row>
        <row r="32">
          <cell r="A32" t="str">
            <v>Common Property Maintenance</v>
          </cell>
        </row>
        <row r="33">
          <cell r="A33">
            <v>7100</v>
          </cell>
          <cell r="B33" t="str">
            <v xml:space="preserve">Irrigation Repairs           </v>
          </cell>
          <cell r="C33">
            <v>220</v>
          </cell>
          <cell r="D33">
            <v>2916.67</v>
          </cell>
          <cell r="E33">
            <v>2696.67</v>
          </cell>
          <cell r="G33">
            <v>33458.03</v>
          </cell>
          <cell r="H33">
            <v>32083.37</v>
          </cell>
          <cell r="I33">
            <v>-1374.66</v>
          </cell>
          <cell r="J33">
            <v>35000</v>
          </cell>
        </row>
        <row r="34">
          <cell r="A34">
            <v>7105</v>
          </cell>
          <cell r="B34" t="str">
            <v xml:space="preserve">Privacy Staffing             </v>
          </cell>
          <cell r="C34">
            <v>0</v>
          </cell>
          <cell r="D34">
            <v>12500</v>
          </cell>
          <cell r="E34">
            <v>12500</v>
          </cell>
          <cell r="G34">
            <v>78266.960000000006</v>
          </cell>
          <cell r="H34">
            <v>137500</v>
          </cell>
          <cell r="I34">
            <v>59233.04</v>
          </cell>
          <cell r="J34">
            <v>150000</v>
          </cell>
        </row>
        <row r="35">
          <cell r="A35">
            <v>7110</v>
          </cell>
          <cell r="B35" t="str">
            <v xml:space="preserve">Lawn Maint - Common          </v>
          </cell>
          <cell r="C35">
            <v>25602.17</v>
          </cell>
          <cell r="D35">
            <v>38683.33</v>
          </cell>
          <cell r="E35">
            <v>13081.16</v>
          </cell>
          <cell r="G35">
            <v>416625.48</v>
          </cell>
          <cell r="H35">
            <v>425516.63</v>
          </cell>
          <cell r="I35">
            <v>8891.15</v>
          </cell>
          <cell r="J35">
            <v>464200</v>
          </cell>
        </row>
        <row r="36">
          <cell r="A36">
            <v>7115</v>
          </cell>
          <cell r="B36" t="str">
            <v xml:space="preserve">Landscape-Public Roads       </v>
          </cell>
          <cell r="C36">
            <v>0</v>
          </cell>
          <cell r="D36">
            <v>8333.33</v>
          </cell>
          <cell r="E36">
            <v>8333.33</v>
          </cell>
          <cell r="G36">
            <v>0</v>
          </cell>
          <cell r="H36">
            <v>91666.63</v>
          </cell>
          <cell r="I36">
            <v>91666.63</v>
          </cell>
          <cell r="J36">
            <v>100000</v>
          </cell>
        </row>
        <row r="37">
          <cell r="A37">
            <v>7120</v>
          </cell>
          <cell r="B37" t="str">
            <v xml:space="preserve">Landscape Repl-Common        </v>
          </cell>
          <cell r="C37">
            <v>498.66</v>
          </cell>
          <cell r="D37">
            <v>2500</v>
          </cell>
          <cell r="E37">
            <v>2001.34</v>
          </cell>
          <cell r="G37">
            <v>26989.23</v>
          </cell>
          <cell r="H37">
            <v>27500</v>
          </cell>
          <cell r="I37">
            <v>510.77</v>
          </cell>
          <cell r="J37">
            <v>30000</v>
          </cell>
        </row>
        <row r="38">
          <cell r="A38">
            <v>7125</v>
          </cell>
          <cell r="B38" t="str">
            <v xml:space="preserve">Landscape-Mulch              </v>
          </cell>
          <cell r="C38">
            <v>46297.440000000002</v>
          </cell>
          <cell r="D38">
            <v>8000</v>
          </cell>
          <cell r="E38">
            <v>-38297.440000000002</v>
          </cell>
          <cell r="G38">
            <v>174890.49</v>
          </cell>
          <cell r="H38">
            <v>88000</v>
          </cell>
          <cell r="I38">
            <v>-86890.49</v>
          </cell>
          <cell r="J38">
            <v>96000</v>
          </cell>
        </row>
        <row r="39">
          <cell r="A39">
            <v>7130</v>
          </cell>
          <cell r="B39" t="str">
            <v xml:space="preserve">Tree/Hedge Trimming          </v>
          </cell>
          <cell r="C39">
            <v>695</v>
          </cell>
          <cell r="D39">
            <v>4166.67</v>
          </cell>
          <cell r="E39">
            <v>3471.67</v>
          </cell>
          <cell r="G39">
            <v>20180</v>
          </cell>
          <cell r="H39">
            <v>45833.37</v>
          </cell>
          <cell r="I39">
            <v>25653.37</v>
          </cell>
          <cell r="J39">
            <v>50000</v>
          </cell>
        </row>
        <row r="40">
          <cell r="A40">
            <v>7135</v>
          </cell>
          <cell r="B40" t="str">
            <v xml:space="preserve">General Repairs &amp; Maint      </v>
          </cell>
          <cell r="C40">
            <v>1849.82</v>
          </cell>
          <cell r="D40">
            <v>416.67</v>
          </cell>
          <cell r="E40">
            <v>-1433.15</v>
          </cell>
          <cell r="G40">
            <v>9985.2999999999993</v>
          </cell>
          <cell r="H40">
            <v>4583.37</v>
          </cell>
          <cell r="I40">
            <v>-5401.93</v>
          </cell>
          <cell r="J40">
            <v>5000</v>
          </cell>
        </row>
        <row r="41">
          <cell r="A41">
            <v>7140</v>
          </cell>
          <cell r="B41" t="str">
            <v xml:space="preserve">Electric &amp; Gas               </v>
          </cell>
          <cell r="C41">
            <v>8030.83</v>
          </cell>
          <cell r="D41">
            <v>15833.33</v>
          </cell>
          <cell r="E41">
            <v>7802.5</v>
          </cell>
          <cell r="G41">
            <v>96723.77</v>
          </cell>
          <cell r="H41">
            <v>174166.63</v>
          </cell>
          <cell r="I41">
            <v>77442.86</v>
          </cell>
          <cell r="J41">
            <v>190000</v>
          </cell>
        </row>
        <row r="42">
          <cell r="A42">
            <v>7145</v>
          </cell>
          <cell r="B42" t="str">
            <v xml:space="preserve">Cable TV/Music               </v>
          </cell>
          <cell r="C42">
            <v>22340.52</v>
          </cell>
          <cell r="D42">
            <v>70408.83</v>
          </cell>
          <cell r="E42">
            <v>48068.31</v>
          </cell>
          <cell r="G42">
            <v>212779.78</v>
          </cell>
          <cell r="H42">
            <v>774497.13</v>
          </cell>
          <cell r="I42">
            <v>561717.35</v>
          </cell>
          <cell r="J42">
            <v>844906</v>
          </cell>
        </row>
        <row r="43">
          <cell r="A43">
            <v>7150</v>
          </cell>
          <cell r="B43" t="str">
            <v xml:space="preserve">Water                        </v>
          </cell>
          <cell r="C43">
            <v>7044.72</v>
          </cell>
          <cell r="D43">
            <v>13001.67</v>
          </cell>
          <cell r="E43">
            <v>5956.95</v>
          </cell>
          <cell r="G43">
            <v>60384.3</v>
          </cell>
          <cell r="H43">
            <v>143018.37</v>
          </cell>
          <cell r="I43">
            <v>82634.070000000007</v>
          </cell>
          <cell r="J43">
            <v>156020</v>
          </cell>
        </row>
        <row r="44">
          <cell r="A44">
            <v>7155</v>
          </cell>
          <cell r="B44" t="str">
            <v xml:space="preserve">Guardhouse Utilities         </v>
          </cell>
          <cell r="C44">
            <v>255.27</v>
          </cell>
          <cell r="D44">
            <v>533.33000000000004</v>
          </cell>
          <cell r="E44">
            <v>278.06</v>
          </cell>
          <cell r="G44">
            <v>7488.84</v>
          </cell>
          <cell r="H44">
            <v>5866.63</v>
          </cell>
          <cell r="I44">
            <v>-1622.21</v>
          </cell>
          <cell r="J44">
            <v>6400</v>
          </cell>
        </row>
        <row r="45">
          <cell r="A45">
            <v>7160</v>
          </cell>
          <cell r="B45" t="str">
            <v xml:space="preserve">Wall Maintenance             </v>
          </cell>
          <cell r="C45">
            <v>0</v>
          </cell>
          <cell r="D45">
            <v>41.58</v>
          </cell>
          <cell r="E45">
            <v>41.58</v>
          </cell>
          <cell r="G45">
            <v>0</v>
          </cell>
          <cell r="H45">
            <v>457.38</v>
          </cell>
          <cell r="I45">
            <v>457.38</v>
          </cell>
          <cell r="J45">
            <v>499</v>
          </cell>
        </row>
        <row r="46">
          <cell r="A46">
            <v>7165</v>
          </cell>
          <cell r="B46" t="str">
            <v xml:space="preserve">Gatehouse/Gates Rep &amp; Maint  </v>
          </cell>
          <cell r="C46">
            <v>9091</v>
          </cell>
          <cell r="D46">
            <v>2083.33</v>
          </cell>
          <cell r="E46">
            <v>-7007.67</v>
          </cell>
          <cell r="G46">
            <v>31578.92</v>
          </cell>
          <cell r="H46">
            <v>22916.63</v>
          </cell>
          <cell r="I46">
            <v>-8662.2900000000009</v>
          </cell>
          <cell r="J46">
            <v>25000</v>
          </cell>
        </row>
        <row r="47">
          <cell r="A47">
            <v>7170</v>
          </cell>
          <cell r="B47" t="str">
            <v>Holiday Lighting &amp; Decoration</v>
          </cell>
          <cell r="C47">
            <v>4813.46</v>
          </cell>
          <cell r="D47">
            <v>833.33</v>
          </cell>
          <cell r="E47">
            <v>-3980.13</v>
          </cell>
          <cell r="G47">
            <v>12519.73</v>
          </cell>
          <cell r="H47">
            <v>9166.6299999999992</v>
          </cell>
          <cell r="I47">
            <v>-3353.1</v>
          </cell>
          <cell r="J47">
            <v>10000</v>
          </cell>
        </row>
        <row r="48">
          <cell r="A48">
            <v>7175</v>
          </cell>
          <cell r="B48" t="str">
            <v xml:space="preserve">Fountain Repair &amp; Maint      </v>
          </cell>
          <cell r="C48">
            <v>535</v>
          </cell>
          <cell r="D48">
            <v>833.33</v>
          </cell>
          <cell r="E48">
            <v>298.33</v>
          </cell>
          <cell r="G48">
            <v>6495.63</v>
          </cell>
          <cell r="H48">
            <v>9166.6299999999992</v>
          </cell>
          <cell r="I48">
            <v>2671</v>
          </cell>
          <cell r="J48">
            <v>10000</v>
          </cell>
        </row>
        <row r="49">
          <cell r="A49">
            <v>7180</v>
          </cell>
          <cell r="B49" t="str">
            <v xml:space="preserve">Contingency                  </v>
          </cell>
          <cell r="C49">
            <v>0</v>
          </cell>
          <cell r="D49">
            <v>833.33</v>
          </cell>
          <cell r="E49">
            <v>833.33</v>
          </cell>
          <cell r="G49">
            <v>0</v>
          </cell>
          <cell r="H49">
            <v>9166.6299999999992</v>
          </cell>
          <cell r="I49">
            <v>9166.6299999999992</v>
          </cell>
          <cell r="J49">
            <v>10000</v>
          </cell>
        </row>
        <row r="50">
          <cell r="C50" t="str">
            <v xml:space="preserve">______________ </v>
          </cell>
          <cell r="D50" t="str">
            <v xml:space="preserve">______________ </v>
          </cell>
          <cell r="E50" t="str">
            <v xml:space="preserve">______________ </v>
          </cell>
          <cell r="G50" t="str">
            <v xml:space="preserve">______________ </v>
          </cell>
          <cell r="H50" t="str">
            <v xml:space="preserve">______________ </v>
          </cell>
          <cell r="I50" t="str">
            <v xml:space="preserve">______________ </v>
          </cell>
          <cell r="J50" t="str">
            <v>______________</v>
          </cell>
        </row>
        <row r="51">
          <cell r="B51" t="str">
            <v xml:space="preserve">Total Common Property Maint  </v>
          </cell>
          <cell r="C51">
            <v>127273.89</v>
          </cell>
          <cell r="D51">
            <v>181918.73</v>
          </cell>
          <cell r="E51">
            <v>54644.84</v>
          </cell>
          <cell r="G51">
            <v>1188366.46</v>
          </cell>
          <cell r="H51">
            <v>2001106.03</v>
          </cell>
          <cell r="I51">
            <v>812739.57</v>
          </cell>
          <cell r="J51">
            <v>2183025</v>
          </cell>
        </row>
        <row r="53">
          <cell r="A53" t="str">
            <v>Association Neighborhood Expense</v>
          </cell>
        </row>
        <row r="54">
          <cell r="A54">
            <v>7200</v>
          </cell>
          <cell r="B54" t="str">
            <v xml:space="preserve">Lawn Maint-80' Lots          </v>
          </cell>
          <cell r="C54">
            <v>7210.5</v>
          </cell>
          <cell r="D54">
            <v>19082</v>
          </cell>
          <cell r="E54">
            <v>11871.5</v>
          </cell>
          <cell r="G54">
            <v>89894.94</v>
          </cell>
          <cell r="H54">
            <v>209902</v>
          </cell>
          <cell r="I54">
            <v>120007.06</v>
          </cell>
          <cell r="J54">
            <v>228984</v>
          </cell>
        </row>
        <row r="55">
          <cell r="A55">
            <v>7205</v>
          </cell>
          <cell r="B55" t="str">
            <v xml:space="preserve">Lawn Maint-52' Lots          </v>
          </cell>
          <cell r="C55">
            <v>28215</v>
          </cell>
          <cell r="D55">
            <v>71801.33</v>
          </cell>
          <cell r="E55">
            <v>43586.33</v>
          </cell>
          <cell r="G55">
            <v>247511.76</v>
          </cell>
          <cell r="H55">
            <v>789814.63</v>
          </cell>
          <cell r="I55">
            <v>542302.87</v>
          </cell>
          <cell r="J55">
            <v>861616</v>
          </cell>
        </row>
        <row r="56">
          <cell r="A56">
            <v>7210</v>
          </cell>
          <cell r="B56" t="str">
            <v xml:space="preserve">Lawn Maint-46' Lots          </v>
          </cell>
          <cell r="C56">
            <v>8544</v>
          </cell>
          <cell r="D56">
            <v>15915</v>
          </cell>
          <cell r="E56">
            <v>7371</v>
          </cell>
          <cell r="G56">
            <v>82577.5</v>
          </cell>
          <cell r="H56">
            <v>175065</v>
          </cell>
          <cell r="I56">
            <v>92487.5</v>
          </cell>
          <cell r="J56">
            <v>190980</v>
          </cell>
        </row>
        <row r="57">
          <cell r="C57" t="str">
            <v xml:space="preserve">______________ </v>
          </cell>
          <cell r="D57" t="str">
            <v xml:space="preserve">______________ </v>
          </cell>
          <cell r="E57" t="str">
            <v xml:space="preserve">______________ </v>
          </cell>
          <cell r="G57" t="str">
            <v xml:space="preserve">______________ </v>
          </cell>
          <cell r="H57" t="str">
            <v xml:space="preserve">______________ </v>
          </cell>
          <cell r="I57" t="str">
            <v xml:space="preserve">______________ </v>
          </cell>
          <cell r="J57" t="str">
            <v>______________</v>
          </cell>
        </row>
        <row r="58">
          <cell r="B58" t="str">
            <v xml:space="preserve">Total Assn Neighborhood Exp  </v>
          </cell>
          <cell r="C58">
            <v>43969.5</v>
          </cell>
          <cell r="D58">
            <v>106798.33</v>
          </cell>
          <cell r="E58">
            <v>62828.83</v>
          </cell>
          <cell r="G58">
            <v>419984.2</v>
          </cell>
          <cell r="H58">
            <v>1174781.6299999999</v>
          </cell>
          <cell r="I58">
            <v>754797.43</v>
          </cell>
          <cell r="J58">
            <v>1281580</v>
          </cell>
        </row>
        <row r="60">
          <cell r="B60" t="str">
            <v xml:space="preserve">Total HOA Expense            </v>
          </cell>
          <cell r="C60">
            <v>196026.64</v>
          </cell>
          <cell r="D60">
            <v>315490.57</v>
          </cell>
          <cell r="E60">
            <v>119463.93</v>
          </cell>
          <cell r="G60">
            <v>1841383.28</v>
          </cell>
          <cell r="H60">
            <v>3470396.27</v>
          </cell>
          <cell r="I60">
            <v>1629012.99</v>
          </cell>
          <cell r="J60">
            <v>3785887</v>
          </cell>
        </row>
        <row r="62">
          <cell r="B62" t="str">
            <v xml:space="preserve">HOA Net Income (Loss)        </v>
          </cell>
          <cell r="C62">
            <v>203625.69</v>
          </cell>
          <cell r="D62">
            <v>0.01</v>
          </cell>
          <cell r="E62">
            <v>203625.68</v>
          </cell>
          <cell r="G62">
            <v>-176664.89</v>
          </cell>
          <cell r="H62">
            <v>0.11</v>
          </cell>
          <cell r="I62">
            <v>-176665</v>
          </cell>
          <cell r="J62">
            <v>0</v>
          </cell>
        </row>
        <row r="63">
          <cell r="C63" t="str">
            <v xml:space="preserve">============== </v>
          </cell>
          <cell r="D63" t="str">
            <v xml:space="preserve">============== </v>
          </cell>
          <cell r="E63" t="str">
            <v xml:space="preserve">============== </v>
          </cell>
          <cell r="G63" t="str">
            <v xml:space="preserve">============== </v>
          </cell>
          <cell r="H63" t="str">
            <v xml:space="preserve">============== </v>
          </cell>
          <cell r="I63" t="str">
            <v xml:space="preserve">============== </v>
          </cell>
          <cell r="J63" t="str">
            <v>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control" Target="../activeX/activeX2.xml"/><Relationship Id="rId5" Type="http://schemas.openxmlformats.org/officeDocument/2006/relationships/image" Target="../media/image3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9:P45"/>
  <sheetViews>
    <sheetView showGridLines="0" zoomScaleNormal="100" workbookViewId="0">
      <selection activeCell="M18" sqref="M18"/>
    </sheetView>
  </sheetViews>
  <sheetFormatPr defaultRowHeight="15" x14ac:dyDescent="0.25"/>
  <cols>
    <col min="1" max="1" width="9.140625" style="42"/>
    <col min="2" max="2" width="6.85546875" style="42" customWidth="1"/>
    <col min="3" max="4" width="9.140625" style="42"/>
    <col min="5" max="5" width="30" style="42" bestFit="1" customWidth="1"/>
    <col min="6" max="9" width="9.140625" style="42"/>
    <col min="10" max="10" width="4.5703125" style="42" customWidth="1"/>
    <col min="11" max="12" width="9.140625" style="42"/>
    <col min="13" max="13" width="53.140625" style="42" bestFit="1" customWidth="1"/>
    <col min="14" max="16384" width="9.140625" style="42"/>
  </cols>
  <sheetData>
    <row r="9" spans="4:5" ht="23.25" x14ac:dyDescent="0.35">
      <c r="D9" s="63"/>
      <c r="E9" s="138" t="s">
        <v>787</v>
      </c>
    </row>
    <row r="10" spans="4:5" x14ac:dyDescent="0.25">
      <c r="D10" s="63"/>
      <c r="E10" s="63"/>
    </row>
    <row r="11" spans="4:5" ht="23.25" x14ac:dyDescent="0.35">
      <c r="D11" s="63"/>
      <c r="E11" s="139" t="s">
        <v>778</v>
      </c>
    </row>
    <row r="12" spans="4:5" ht="23.25" x14ac:dyDescent="0.35">
      <c r="D12" s="63"/>
      <c r="E12" s="139"/>
    </row>
    <row r="13" spans="4:5" ht="23.25" x14ac:dyDescent="0.35">
      <c r="D13" s="63"/>
      <c r="E13" s="140">
        <v>44865</v>
      </c>
    </row>
    <row r="14" spans="4:5" ht="23.25" x14ac:dyDescent="0.35">
      <c r="D14" s="63"/>
      <c r="E14" s="139"/>
    </row>
    <row r="15" spans="4:5" x14ac:dyDescent="0.25">
      <c r="D15" s="63"/>
    </row>
    <row r="16" spans="4:5" x14ac:dyDescent="0.25">
      <c r="D16" s="63"/>
      <c r="E16" s="63"/>
    </row>
    <row r="17" spans="2:16" x14ac:dyDescent="0.25">
      <c r="D17" s="63"/>
      <c r="E17" s="141"/>
    </row>
    <row r="18" spans="2:16" x14ac:dyDescent="0.25">
      <c r="D18" s="63"/>
      <c r="E18" s="63"/>
    </row>
    <row r="19" spans="2:16" x14ac:dyDescent="0.25">
      <c r="D19" s="63"/>
      <c r="E19" s="63"/>
    </row>
    <row r="20" spans="2:16" x14ac:dyDescent="0.25">
      <c r="D20" s="63"/>
      <c r="E20" s="63"/>
    </row>
    <row r="21" spans="2:16" ht="23.25" x14ac:dyDescent="0.35">
      <c r="D21" s="63"/>
      <c r="E21" s="139" t="s">
        <v>779</v>
      </c>
    </row>
    <row r="22" spans="2:16" x14ac:dyDescent="0.25">
      <c r="D22" s="63"/>
      <c r="E22" s="63"/>
    </row>
    <row r="23" spans="2:16" x14ac:dyDescent="0.25">
      <c r="B23" s="142" t="s">
        <v>780</v>
      </c>
      <c r="C23" s="142"/>
      <c r="D23" s="142"/>
      <c r="E23" s="142"/>
      <c r="F23" s="142"/>
      <c r="G23" s="143"/>
      <c r="H23" s="144" t="s">
        <v>781</v>
      </c>
    </row>
    <row r="24" spans="2:16" x14ac:dyDescent="0.25">
      <c r="B24" s="145"/>
      <c r="C24" s="145"/>
      <c r="D24" s="145"/>
      <c r="E24" s="145"/>
      <c r="F24" s="145"/>
      <c r="G24" s="63"/>
      <c r="H24" s="146"/>
    </row>
    <row r="25" spans="2:16" x14ac:dyDescent="0.25">
      <c r="B25" s="145" t="s">
        <v>743</v>
      </c>
      <c r="C25" s="145"/>
      <c r="D25" s="145"/>
      <c r="E25" s="145"/>
      <c r="F25" s="145"/>
      <c r="G25" s="63"/>
      <c r="H25" s="147" t="s">
        <v>782</v>
      </c>
    </row>
    <row r="26" spans="2:16" x14ac:dyDescent="0.25">
      <c r="B26" s="145" t="s">
        <v>788</v>
      </c>
      <c r="C26" s="145"/>
      <c r="D26" s="145"/>
      <c r="E26" s="145"/>
      <c r="F26" s="145"/>
      <c r="G26" s="63"/>
      <c r="H26" s="148" t="s">
        <v>783</v>
      </c>
    </row>
    <row r="27" spans="2:16" x14ac:dyDescent="0.25">
      <c r="B27" s="145" t="s">
        <v>789</v>
      </c>
      <c r="C27" s="145"/>
      <c r="D27" s="145"/>
      <c r="E27" s="145"/>
      <c r="F27" s="145"/>
      <c r="G27" s="63"/>
      <c r="H27" s="148" t="s">
        <v>790</v>
      </c>
      <c r="N27" s="63"/>
      <c r="O27" s="63"/>
      <c r="P27" s="63"/>
    </row>
    <row r="28" spans="2:16" x14ac:dyDescent="0.25">
      <c r="B28" s="145"/>
      <c r="C28" s="145"/>
      <c r="D28" s="145"/>
      <c r="E28" s="145"/>
      <c r="F28" s="145"/>
      <c r="G28" s="63"/>
      <c r="H28" s="148"/>
      <c r="N28" s="63"/>
      <c r="O28" s="63"/>
      <c r="P28" s="63"/>
    </row>
    <row r="29" spans="2:16" x14ac:dyDescent="0.25">
      <c r="B29" s="145"/>
      <c r="F29" s="63"/>
      <c r="G29" s="63"/>
      <c r="H29" s="148"/>
      <c r="N29" s="145"/>
      <c r="O29" s="145"/>
      <c r="P29" s="145"/>
    </row>
    <row r="30" spans="2:16" x14ac:dyDescent="0.25">
      <c r="B30" s="145"/>
      <c r="F30" s="63"/>
      <c r="G30" s="63"/>
      <c r="H30" s="149"/>
      <c r="N30" s="145"/>
      <c r="O30" s="145"/>
      <c r="P30" s="145"/>
    </row>
    <row r="31" spans="2:16" x14ac:dyDescent="0.25">
      <c r="B31" s="145"/>
      <c r="F31" s="145"/>
      <c r="G31" s="145"/>
      <c r="H31" s="147"/>
      <c r="M31" s="145"/>
      <c r="N31" s="145"/>
      <c r="O31" s="145"/>
      <c r="P31" s="145"/>
    </row>
    <row r="32" spans="2:16" x14ac:dyDescent="0.25">
      <c r="B32" s="145"/>
      <c r="F32" s="145"/>
      <c r="G32" s="145"/>
      <c r="H32" s="148"/>
      <c r="N32" s="145"/>
      <c r="O32" s="145"/>
      <c r="P32" s="145"/>
    </row>
    <row r="33" spans="2:8" x14ac:dyDescent="0.25">
      <c r="B33" s="145"/>
      <c r="F33" s="145"/>
      <c r="G33" s="145"/>
      <c r="H33" s="148"/>
    </row>
    <row r="34" spans="2:8" x14ac:dyDescent="0.25">
      <c r="B34" s="145"/>
      <c r="F34" s="145"/>
      <c r="G34" s="145"/>
      <c r="H34" s="148"/>
    </row>
    <row r="35" spans="2:8" x14ac:dyDescent="0.25">
      <c r="B35" s="145"/>
      <c r="C35" s="150"/>
      <c r="D35" s="145"/>
      <c r="E35" s="145"/>
      <c r="F35" s="150"/>
      <c r="G35" s="150"/>
      <c r="H35" s="151"/>
    </row>
    <row r="36" spans="2:8" x14ac:dyDescent="0.25">
      <c r="C36" s="150"/>
      <c r="D36" s="145"/>
      <c r="E36" s="145"/>
      <c r="F36" s="150"/>
      <c r="G36" s="150"/>
      <c r="H36" s="152"/>
    </row>
    <row r="37" spans="2:8" x14ac:dyDescent="0.25">
      <c r="C37" s="150"/>
      <c r="D37" s="145"/>
      <c r="E37" s="145"/>
      <c r="F37" s="150"/>
      <c r="G37" s="150"/>
      <c r="H37" s="151"/>
    </row>
    <row r="38" spans="2:8" x14ac:dyDescent="0.25">
      <c r="C38" s="150"/>
      <c r="D38" s="145"/>
      <c r="E38" s="63"/>
      <c r="H38" s="153"/>
    </row>
    <row r="39" spans="2:8" x14ac:dyDescent="0.25">
      <c r="C39" s="150"/>
      <c r="D39" s="145"/>
      <c r="E39" s="63"/>
      <c r="H39" s="153"/>
    </row>
    <row r="40" spans="2:8" x14ac:dyDescent="0.25">
      <c r="C40" s="150"/>
      <c r="D40" s="178"/>
      <c r="E40" s="178"/>
      <c r="F40" s="178"/>
      <c r="H40" s="153"/>
    </row>
    <row r="41" spans="2:8" x14ac:dyDescent="0.25">
      <c r="C41" s="150"/>
      <c r="D41" s="179" t="s">
        <v>784</v>
      </c>
      <c r="E41" s="179"/>
      <c r="F41" s="179"/>
      <c r="H41" s="153"/>
    </row>
    <row r="42" spans="2:8" x14ac:dyDescent="0.25">
      <c r="C42" s="150"/>
      <c r="D42" s="179" t="s">
        <v>785</v>
      </c>
      <c r="E42" s="179"/>
      <c r="F42" s="179"/>
      <c r="H42" s="153"/>
    </row>
    <row r="43" spans="2:8" x14ac:dyDescent="0.25">
      <c r="C43" s="150"/>
      <c r="D43" s="179" t="s">
        <v>786</v>
      </c>
      <c r="E43" s="179"/>
      <c r="F43" s="179"/>
      <c r="H43" s="153"/>
    </row>
    <row r="44" spans="2:8" x14ac:dyDescent="0.25">
      <c r="C44" s="150"/>
      <c r="D44" s="150"/>
      <c r="H44" s="153"/>
    </row>
    <row r="45" spans="2:8" x14ac:dyDescent="0.25">
      <c r="C45" s="150"/>
    </row>
  </sheetData>
  <mergeCells count="4">
    <mergeCell ref="D40:F40"/>
    <mergeCell ref="D41:F41"/>
    <mergeCell ref="D42:F42"/>
    <mergeCell ref="D43:F43"/>
  </mergeCells>
  <printOptions horizontalCentered="1" verticalCentered="1"/>
  <pageMargins left="0.3" right="0.3" top="0.5" bottom="1" header="0.5" footer="0.5"/>
  <pageSetup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"/>
  <sheetViews>
    <sheetView topLeftCell="A37" zoomScaleNormal="100" workbookViewId="0">
      <selection activeCell="C78" sqref="C78"/>
    </sheetView>
  </sheetViews>
  <sheetFormatPr defaultRowHeight="15" x14ac:dyDescent="0.25"/>
  <cols>
    <col min="1" max="1" width="34.28515625" style="4" customWidth="1"/>
    <col min="2" max="2" width="4" style="4" customWidth="1"/>
    <col min="3" max="3" width="18.140625" style="12" customWidth="1"/>
    <col min="4" max="4" width="6.5703125" style="17" customWidth="1"/>
    <col min="5" max="5" width="18.140625" style="12" customWidth="1"/>
    <col min="6" max="6" width="4.7109375" style="17" customWidth="1"/>
    <col min="7" max="7" width="14.28515625" style="17" bestFit="1" customWidth="1"/>
    <col min="8" max="8" width="4.140625" style="4" customWidth="1"/>
    <col min="9" max="9" width="10.5703125" style="42" hidden="1" customWidth="1"/>
    <col min="10" max="10" width="11.28515625" style="42" hidden="1" customWidth="1"/>
    <col min="11" max="11" width="16.7109375" style="42" bestFit="1" customWidth="1"/>
    <col min="12" max="12" width="9.5703125" style="42" bestFit="1" customWidth="1"/>
    <col min="13" max="17" width="9.28515625" style="42"/>
    <col min="18" max="18" width="13.28515625" style="42" bestFit="1" customWidth="1"/>
    <col min="19" max="257" width="9.28515625" style="42"/>
    <col min="258" max="258" width="52.28515625" style="42" customWidth="1"/>
    <col min="259" max="259" width="15.42578125" style="42" customWidth="1"/>
    <col min="260" max="260" width="9.28515625" style="42"/>
    <col min="261" max="261" width="15.7109375" style="42" customWidth="1"/>
    <col min="262" max="262" width="9.28515625" style="42"/>
    <col min="263" max="263" width="14.42578125" style="42" customWidth="1"/>
    <col min="264" max="264" width="11.5703125" style="42" bestFit="1" customWidth="1"/>
    <col min="265" max="513" width="9.28515625" style="42"/>
    <col min="514" max="514" width="52.28515625" style="42" customWidth="1"/>
    <col min="515" max="515" width="15.42578125" style="42" customWidth="1"/>
    <col min="516" max="516" width="9.28515625" style="42"/>
    <col min="517" max="517" width="15.7109375" style="42" customWidth="1"/>
    <col min="518" max="518" width="9.28515625" style="42"/>
    <col min="519" max="519" width="14.42578125" style="42" customWidth="1"/>
    <col min="520" max="520" width="11.5703125" style="42" bestFit="1" customWidth="1"/>
    <col min="521" max="769" width="9.28515625" style="42"/>
    <col min="770" max="770" width="52.28515625" style="42" customWidth="1"/>
    <col min="771" max="771" width="15.42578125" style="42" customWidth="1"/>
    <col min="772" max="772" width="9.28515625" style="42"/>
    <col min="773" max="773" width="15.7109375" style="42" customWidth="1"/>
    <col min="774" max="774" width="9.28515625" style="42"/>
    <col min="775" max="775" width="14.42578125" style="42" customWidth="1"/>
    <col min="776" max="776" width="11.5703125" style="42" bestFit="1" customWidth="1"/>
    <col min="777" max="1025" width="9.28515625" style="42"/>
    <col min="1026" max="1026" width="52.28515625" style="42" customWidth="1"/>
    <col min="1027" max="1027" width="15.42578125" style="42" customWidth="1"/>
    <col min="1028" max="1028" width="9.28515625" style="42"/>
    <col min="1029" max="1029" width="15.7109375" style="42" customWidth="1"/>
    <col min="1030" max="1030" width="9.28515625" style="42"/>
    <col min="1031" max="1031" width="14.42578125" style="42" customWidth="1"/>
    <col min="1032" max="1032" width="11.5703125" style="42" bestFit="1" customWidth="1"/>
    <col min="1033" max="1281" width="9.28515625" style="42"/>
    <col min="1282" max="1282" width="52.28515625" style="42" customWidth="1"/>
    <col min="1283" max="1283" width="15.42578125" style="42" customWidth="1"/>
    <col min="1284" max="1284" width="9.28515625" style="42"/>
    <col min="1285" max="1285" width="15.7109375" style="42" customWidth="1"/>
    <col min="1286" max="1286" width="9.28515625" style="42"/>
    <col min="1287" max="1287" width="14.42578125" style="42" customWidth="1"/>
    <col min="1288" max="1288" width="11.5703125" style="42" bestFit="1" customWidth="1"/>
    <col min="1289" max="1537" width="9.28515625" style="42"/>
    <col min="1538" max="1538" width="52.28515625" style="42" customWidth="1"/>
    <col min="1539" max="1539" width="15.42578125" style="42" customWidth="1"/>
    <col min="1540" max="1540" width="9.28515625" style="42"/>
    <col min="1541" max="1541" width="15.7109375" style="42" customWidth="1"/>
    <col min="1542" max="1542" width="9.28515625" style="42"/>
    <col min="1543" max="1543" width="14.42578125" style="42" customWidth="1"/>
    <col min="1544" max="1544" width="11.5703125" style="42" bestFit="1" customWidth="1"/>
    <col min="1545" max="1793" width="9.28515625" style="42"/>
    <col min="1794" max="1794" width="52.28515625" style="42" customWidth="1"/>
    <col min="1795" max="1795" width="15.42578125" style="42" customWidth="1"/>
    <col min="1796" max="1796" width="9.28515625" style="42"/>
    <col min="1797" max="1797" width="15.7109375" style="42" customWidth="1"/>
    <col min="1798" max="1798" width="9.28515625" style="42"/>
    <col min="1799" max="1799" width="14.42578125" style="42" customWidth="1"/>
    <col min="1800" max="1800" width="11.5703125" style="42" bestFit="1" customWidth="1"/>
    <col min="1801" max="2049" width="9.28515625" style="42"/>
    <col min="2050" max="2050" width="52.28515625" style="42" customWidth="1"/>
    <col min="2051" max="2051" width="15.42578125" style="42" customWidth="1"/>
    <col min="2052" max="2052" width="9.28515625" style="42"/>
    <col min="2053" max="2053" width="15.7109375" style="42" customWidth="1"/>
    <col min="2054" max="2054" width="9.28515625" style="42"/>
    <col min="2055" max="2055" width="14.42578125" style="42" customWidth="1"/>
    <col min="2056" max="2056" width="11.5703125" style="42" bestFit="1" customWidth="1"/>
    <col min="2057" max="2305" width="9.28515625" style="42"/>
    <col min="2306" max="2306" width="52.28515625" style="42" customWidth="1"/>
    <col min="2307" max="2307" width="15.42578125" style="42" customWidth="1"/>
    <col min="2308" max="2308" width="9.28515625" style="42"/>
    <col min="2309" max="2309" width="15.7109375" style="42" customWidth="1"/>
    <col min="2310" max="2310" width="9.28515625" style="42"/>
    <col min="2311" max="2311" width="14.42578125" style="42" customWidth="1"/>
    <col min="2312" max="2312" width="11.5703125" style="42" bestFit="1" customWidth="1"/>
    <col min="2313" max="2561" width="9.28515625" style="42"/>
    <col min="2562" max="2562" width="52.28515625" style="42" customWidth="1"/>
    <col min="2563" max="2563" width="15.42578125" style="42" customWidth="1"/>
    <col min="2564" max="2564" width="9.28515625" style="42"/>
    <col min="2565" max="2565" width="15.7109375" style="42" customWidth="1"/>
    <col min="2566" max="2566" width="9.28515625" style="42"/>
    <col min="2567" max="2567" width="14.42578125" style="42" customWidth="1"/>
    <col min="2568" max="2568" width="11.5703125" style="42" bestFit="1" customWidth="1"/>
    <col min="2569" max="2817" width="9.28515625" style="42"/>
    <col min="2818" max="2818" width="52.28515625" style="42" customWidth="1"/>
    <col min="2819" max="2819" width="15.42578125" style="42" customWidth="1"/>
    <col min="2820" max="2820" width="9.28515625" style="42"/>
    <col min="2821" max="2821" width="15.7109375" style="42" customWidth="1"/>
    <col min="2822" max="2822" width="9.28515625" style="42"/>
    <col min="2823" max="2823" width="14.42578125" style="42" customWidth="1"/>
    <col min="2824" max="2824" width="11.5703125" style="42" bestFit="1" customWidth="1"/>
    <col min="2825" max="3073" width="9.28515625" style="42"/>
    <col min="3074" max="3074" width="52.28515625" style="42" customWidth="1"/>
    <col min="3075" max="3075" width="15.42578125" style="42" customWidth="1"/>
    <col min="3076" max="3076" width="9.28515625" style="42"/>
    <col min="3077" max="3077" width="15.7109375" style="42" customWidth="1"/>
    <col min="3078" max="3078" width="9.28515625" style="42"/>
    <col min="3079" max="3079" width="14.42578125" style="42" customWidth="1"/>
    <col min="3080" max="3080" width="11.5703125" style="42" bestFit="1" customWidth="1"/>
    <col min="3081" max="3329" width="9.28515625" style="42"/>
    <col min="3330" max="3330" width="52.28515625" style="42" customWidth="1"/>
    <col min="3331" max="3331" width="15.42578125" style="42" customWidth="1"/>
    <col min="3332" max="3332" width="9.28515625" style="42"/>
    <col min="3333" max="3333" width="15.7109375" style="42" customWidth="1"/>
    <col min="3334" max="3334" width="9.28515625" style="42"/>
    <col min="3335" max="3335" width="14.42578125" style="42" customWidth="1"/>
    <col min="3336" max="3336" width="11.5703125" style="42" bestFit="1" customWidth="1"/>
    <col min="3337" max="3585" width="9.28515625" style="42"/>
    <col min="3586" max="3586" width="52.28515625" style="42" customWidth="1"/>
    <col min="3587" max="3587" width="15.42578125" style="42" customWidth="1"/>
    <col min="3588" max="3588" width="9.28515625" style="42"/>
    <col min="3589" max="3589" width="15.7109375" style="42" customWidth="1"/>
    <col min="3590" max="3590" width="9.28515625" style="42"/>
    <col min="3591" max="3591" width="14.42578125" style="42" customWidth="1"/>
    <col min="3592" max="3592" width="11.5703125" style="42" bestFit="1" customWidth="1"/>
    <col min="3593" max="3841" width="9.28515625" style="42"/>
    <col min="3842" max="3842" width="52.28515625" style="42" customWidth="1"/>
    <col min="3843" max="3843" width="15.42578125" style="42" customWidth="1"/>
    <col min="3844" max="3844" width="9.28515625" style="42"/>
    <col min="3845" max="3845" width="15.7109375" style="42" customWidth="1"/>
    <col min="3846" max="3846" width="9.28515625" style="42"/>
    <col min="3847" max="3847" width="14.42578125" style="42" customWidth="1"/>
    <col min="3848" max="3848" width="11.5703125" style="42" bestFit="1" customWidth="1"/>
    <col min="3849" max="4097" width="9.28515625" style="42"/>
    <col min="4098" max="4098" width="52.28515625" style="42" customWidth="1"/>
    <col min="4099" max="4099" width="15.42578125" style="42" customWidth="1"/>
    <col min="4100" max="4100" width="9.28515625" style="42"/>
    <col min="4101" max="4101" width="15.7109375" style="42" customWidth="1"/>
    <col min="4102" max="4102" width="9.28515625" style="42"/>
    <col min="4103" max="4103" width="14.42578125" style="42" customWidth="1"/>
    <col min="4104" max="4104" width="11.5703125" style="42" bestFit="1" customWidth="1"/>
    <col min="4105" max="4353" width="9.28515625" style="42"/>
    <col min="4354" max="4354" width="52.28515625" style="42" customWidth="1"/>
    <col min="4355" max="4355" width="15.42578125" style="42" customWidth="1"/>
    <col min="4356" max="4356" width="9.28515625" style="42"/>
    <col min="4357" max="4357" width="15.7109375" style="42" customWidth="1"/>
    <col min="4358" max="4358" width="9.28515625" style="42"/>
    <col min="4359" max="4359" width="14.42578125" style="42" customWidth="1"/>
    <col min="4360" max="4360" width="11.5703125" style="42" bestFit="1" customWidth="1"/>
    <col min="4361" max="4609" width="9.28515625" style="42"/>
    <col min="4610" max="4610" width="52.28515625" style="42" customWidth="1"/>
    <col min="4611" max="4611" width="15.42578125" style="42" customWidth="1"/>
    <col min="4612" max="4612" width="9.28515625" style="42"/>
    <col min="4613" max="4613" width="15.7109375" style="42" customWidth="1"/>
    <col min="4614" max="4614" width="9.28515625" style="42"/>
    <col min="4615" max="4615" width="14.42578125" style="42" customWidth="1"/>
    <col min="4616" max="4616" width="11.5703125" style="42" bestFit="1" customWidth="1"/>
    <col min="4617" max="4865" width="9.28515625" style="42"/>
    <col min="4866" max="4866" width="52.28515625" style="42" customWidth="1"/>
    <col min="4867" max="4867" width="15.42578125" style="42" customWidth="1"/>
    <col min="4868" max="4868" width="9.28515625" style="42"/>
    <col min="4869" max="4869" width="15.7109375" style="42" customWidth="1"/>
    <col min="4870" max="4870" width="9.28515625" style="42"/>
    <col min="4871" max="4871" width="14.42578125" style="42" customWidth="1"/>
    <col min="4872" max="4872" width="11.5703125" style="42" bestFit="1" customWidth="1"/>
    <col min="4873" max="5121" width="9.28515625" style="42"/>
    <col min="5122" max="5122" width="52.28515625" style="42" customWidth="1"/>
    <col min="5123" max="5123" width="15.42578125" style="42" customWidth="1"/>
    <col min="5124" max="5124" width="9.28515625" style="42"/>
    <col min="5125" max="5125" width="15.7109375" style="42" customWidth="1"/>
    <col min="5126" max="5126" width="9.28515625" style="42"/>
    <col min="5127" max="5127" width="14.42578125" style="42" customWidth="1"/>
    <col min="5128" max="5128" width="11.5703125" style="42" bestFit="1" customWidth="1"/>
    <col min="5129" max="5377" width="9.28515625" style="42"/>
    <col min="5378" max="5378" width="52.28515625" style="42" customWidth="1"/>
    <col min="5379" max="5379" width="15.42578125" style="42" customWidth="1"/>
    <col min="5380" max="5380" width="9.28515625" style="42"/>
    <col min="5381" max="5381" width="15.7109375" style="42" customWidth="1"/>
    <col min="5382" max="5382" width="9.28515625" style="42"/>
    <col min="5383" max="5383" width="14.42578125" style="42" customWidth="1"/>
    <col min="5384" max="5384" width="11.5703125" style="42" bestFit="1" customWidth="1"/>
    <col min="5385" max="5633" width="9.28515625" style="42"/>
    <col min="5634" max="5634" width="52.28515625" style="42" customWidth="1"/>
    <col min="5635" max="5635" width="15.42578125" style="42" customWidth="1"/>
    <col min="5636" max="5636" width="9.28515625" style="42"/>
    <col min="5637" max="5637" width="15.7109375" style="42" customWidth="1"/>
    <col min="5638" max="5638" width="9.28515625" style="42"/>
    <col min="5639" max="5639" width="14.42578125" style="42" customWidth="1"/>
    <col min="5640" max="5640" width="11.5703125" style="42" bestFit="1" customWidth="1"/>
    <col min="5641" max="5889" width="9.28515625" style="42"/>
    <col min="5890" max="5890" width="52.28515625" style="42" customWidth="1"/>
    <col min="5891" max="5891" width="15.42578125" style="42" customWidth="1"/>
    <col min="5892" max="5892" width="9.28515625" style="42"/>
    <col min="5893" max="5893" width="15.7109375" style="42" customWidth="1"/>
    <col min="5894" max="5894" width="9.28515625" style="42"/>
    <col min="5895" max="5895" width="14.42578125" style="42" customWidth="1"/>
    <col min="5896" max="5896" width="11.5703125" style="42" bestFit="1" customWidth="1"/>
    <col min="5897" max="6145" width="9.28515625" style="42"/>
    <col min="6146" max="6146" width="52.28515625" style="42" customWidth="1"/>
    <col min="6147" max="6147" width="15.42578125" style="42" customWidth="1"/>
    <col min="6148" max="6148" width="9.28515625" style="42"/>
    <col min="6149" max="6149" width="15.7109375" style="42" customWidth="1"/>
    <col min="6150" max="6150" width="9.28515625" style="42"/>
    <col min="6151" max="6151" width="14.42578125" style="42" customWidth="1"/>
    <col min="6152" max="6152" width="11.5703125" style="42" bestFit="1" customWidth="1"/>
    <col min="6153" max="6401" width="9.28515625" style="42"/>
    <col min="6402" max="6402" width="52.28515625" style="42" customWidth="1"/>
    <col min="6403" max="6403" width="15.42578125" style="42" customWidth="1"/>
    <col min="6404" max="6404" width="9.28515625" style="42"/>
    <col min="6405" max="6405" width="15.7109375" style="42" customWidth="1"/>
    <col min="6406" max="6406" width="9.28515625" style="42"/>
    <col min="6407" max="6407" width="14.42578125" style="42" customWidth="1"/>
    <col min="6408" max="6408" width="11.5703125" style="42" bestFit="1" customWidth="1"/>
    <col min="6409" max="6657" width="9.28515625" style="42"/>
    <col min="6658" max="6658" width="52.28515625" style="42" customWidth="1"/>
    <col min="6659" max="6659" width="15.42578125" style="42" customWidth="1"/>
    <col min="6660" max="6660" width="9.28515625" style="42"/>
    <col min="6661" max="6661" width="15.7109375" style="42" customWidth="1"/>
    <col min="6662" max="6662" width="9.28515625" style="42"/>
    <col min="6663" max="6663" width="14.42578125" style="42" customWidth="1"/>
    <col min="6664" max="6664" width="11.5703125" style="42" bestFit="1" customWidth="1"/>
    <col min="6665" max="6913" width="9.28515625" style="42"/>
    <col min="6914" max="6914" width="52.28515625" style="42" customWidth="1"/>
    <col min="6915" max="6915" width="15.42578125" style="42" customWidth="1"/>
    <col min="6916" max="6916" width="9.28515625" style="42"/>
    <col min="6917" max="6917" width="15.7109375" style="42" customWidth="1"/>
    <col min="6918" max="6918" width="9.28515625" style="42"/>
    <col min="6919" max="6919" width="14.42578125" style="42" customWidth="1"/>
    <col min="6920" max="6920" width="11.5703125" style="42" bestFit="1" customWidth="1"/>
    <col min="6921" max="7169" width="9.28515625" style="42"/>
    <col min="7170" max="7170" width="52.28515625" style="42" customWidth="1"/>
    <col min="7171" max="7171" width="15.42578125" style="42" customWidth="1"/>
    <col min="7172" max="7172" width="9.28515625" style="42"/>
    <col min="7173" max="7173" width="15.7109375" style="42" customWidth="1"/>
    <col min="7174" max="7174" width="9.28515625" style="42"/>
    <col min="7175" max="7175" width="14.42578125" style="42" customWidth="1"/>
    <col min="7176" max="7176" width="11.5703125" style="42" bestFit="1" customWidth="1"/>
    <col min="7177" max="7425" width="9.28515625" style="42"/>
    <col min="7426" max="7426" width="52.28515625" style="42" customWidth="1"/>
    <col min="7427" max="7427" width="15.42578125" style="42" customWidth="1"/>
    <col min="7428" max="7428" width="9.28515625" style="42"/>
    <col min="7429" max="7429" width="15.7109375" style="42" customWidth="1"/>
    <col min="7430" max="7430" width="9.28515625" style="42"/>
    <col min="7431" max="7431" width="14.42578125" style="42" customWidth="1"/>
    <col min="7432" max="7432" width="11.5703125" style="42" bestFit="1" customWidth="1"/>
    <col min="7433" max="7681" width="9.28515625" style="42"/>
    <col min="7682" max="7682" width="52.28515625" style="42" customWidth="1"/>
    <col min="7683" max="7683" width="15.42578125" style="42" customWidth="1"/>
    <col min="7684" max="7684" width="9.28515625" style="42"/>
    <col min="7685" max="7685" width="15.7109375" style="42" customWidth="1"/>
    <col min="7686" max="7686" width="9.28515625" style="42"/>
    <col min="7687" max="7687" width="14.42578125" style="42" customWidth="1"/>
    <col min="7688" max="7688" width="11.5703125" style="42" bestFit="1" customWidth="1"/>
    <col min="7689" max="7937" width="9.28515625" style="42"/>
    <col min="7938" max="7938" width="52.28515625" style="42" customWidth="1"/>
    <col min="7939" max="7939" width="15.42578125" style="42" customWidth="1"/>
    <col min="7940" max="7940" width="9.28515625" style="42"/>
    <col min="7941" max="7941" width="15.7109375" style="42" customWidth="1"/>
    <col min="7942" max="7942" width="9.28515625" style="42"/>
    <col min="7943" max="7943" width="14.42578125" style="42" customWidth="1"/>
    <col min="7944" max="7944" width="11.5703125" style="42" bestFit="1" customWidth="1"/>
    <col min="7945" max="8193" width="9.28515625" style="42"/>
    <col min="8194" max="8194" width="52.28515625" style="42" customWidth="1"/>
    <col min="8195" max="8195" width="15.42578125" style="42" customWidth="1"/>
    <col min="8196" max="8196" width="9.28515625" style="42"/>
    <col min="8197" max="8197" width="15.7109375" style="42" customWidth="1"/>
    <col min="8198" max="8198" width="9.28515625" style="42"/>
    <col min="8199" max="8199" width="14.42578125" style="42" customWidth="1"/>
    <col min="8200" max="8200" width="11.5703125" style="42" bestFit="1" customWidth="1"/>
    <col min="8201" max="8449" width="9.28515625" style="42"/>
    <col min="8450" max="8450" width="52.28515625" style="42" customWidth="1"/>
    <col min="8451" max="8451" width="15.42578125" style="42" customWidth="1"/>
    <col min="8452" max="8452" width="9.28515625" style="42"/>
    <col min="8453" max="8453" width="15.7109375" style="42" customWidth="1"/>
    <col min="8454" max="8454" width="9.28515625" style="42"/>
    <col min="8455" max="8455" width="14.42578125" style="42" customWidth="1"/>
    <col min="8456" max="8456" width="11.5703125" style="42" bestFit="1" customWidth="1"/>
    <col min="8457" max="8705" width="9.28515625" style="42"/>
    <col min="8706" max="8706" width="52.28515625" style="42" customWidth="1"/>
    <col min="8707" max="8707" width="15.42578125" style="42" customWidth="1"/>
    <col min="8708" max="8708" width="9.28515625" style="42"/>
    <col min="8709" max="8709" width="15.7109375" style="42" customWidth="1"/>
    <col min="8710" max="8710" width="9.28515625" style="42"/>
    <col min="8711" max="8711" width="14.42578125" style="42" customWidth="1"/>
    <col min="8712" max="8712" width="11.5703125" style="42" bestFit="1" customWidth="1"/>
    <col min="8713" max="8961" width="9.28515625" style="42"/>
    <col min="8962" max="8962" width="52.28515625" style="42" customWidth="1"/>
    <col min="8963" max="8963" width="15.42578125" style="42" customWidth="1"/>
    <col min="8964" max="8964" width="9.28515625" style="42"/>
    <col min="8965" max="8965" width="15.7109375" style="42" customWidth="1"/>
    <col min="8966" max="8966" width="9.28515625" style="42"/>
    <col min="8967" max="8967" width="14.42578125" style="42" customWidth="1"/>
    <col min="8968" max="8968" width="11.5703125" style="42" bestFit="1" customWidth="1"/>
    <col min="8969" max="9217" width="9.28515625" style="42"/>
    <col min="9218" max="9218" width="52.28515625" style="42" customWidth="1"/>
    <col min="9219" max="9219" width="15.42578125" style="42" customWidth="1"/>
    <col min="9220" max="9220" width="9.28515625" style="42"/>
    <col min="9221" max="9221" width="15.7109375" style="42" customWidth="1"/>
    <col min="9222" max="9222" width="9.28515625" style="42"/>
    <col min="9223" max="9223" width="14.42578125" style="42" customWidth="1"/>
    <col min="9224" max="9224" width="11.5703125" style="42" bestFit="1" customWidth="1"/>
    <col min="9225" max="9473" width="9.28515625" style="42"/>
    <col min="9474" max="9474" width="52.28515625" style="42" customWidth="1"/>
    <col min="9475" max="9475" width="15.42578125" style="42" customWidth="1"/>
    <col min="9476" max="9476" width="9.28515625" style="42"/>
    <col min="9477" max="9477" width="15.7109375" style="42" customWidth="1"/>
    <col min="9478" max="9478" width="9.28515625" style="42"/>
    <col min="9479" max="9479" width="14.42578125" style="42" customWidth="1"/>
    <col min="9480" max="9480" width="11.5703125" style="42" bestFit="1" customWidth="1"/>
    <col min="9481" max="9729" width="9.28515625" style="42"/>
    <col min="9730" max="9730" width="52.28515625" style="42" customWidth="1"/>
    <col min="9731" max="9731" width="15.42578125" style="42" customWidth="1"/>
    <col min="9732" max="9732" width="9.28515625" style="42"/>
    <col min="9733" max="9733" width="15.7109375" style="42" customWidth="1"/>
    <col min="9734" max="9734" width="9.28515625" style="42"/>
    <col min="9735" max="9735" width="14.42578125" style="42" customWidth="1"/>
    <col min="9736" max="9736" width="11.5703125" style="42" bestFit="1" customWidth="1"/>
    <col min="9737" max="9985" width="9.28515625" style="42"/>
    <col min="9986" max="9986" width="52.28515625" style="42" customWidth="1"/>
    <col min="9987" max="9987" width="15.42578125" style="42" customWidth="1"/>
    <col min="9988" max="9988" width="9.28515625" style="42"/>
    <col min="9989" max="9989" width="15.7109375" style="42" customWidth="1"/>
    <col min="9990" max="9990" width="9.28515625" style="42"/>
    <col min="9991" max="9991" width="14.42578125" style="42" customWidth="1"/>
    <col min="9992" max="9992" width="11.5703125" style="42" bestFit="1" customWidth="1"/>
    <col min="9993" max="10241" width="9.28515625" style="42"/>
    <col min="10242" max="10242" width="52.28515625" style="42" customWidth="1"/>
    <col min="10243" max="10243" width="15.42578125" style="42" customWidth="1"/>
    <col min="10244" max="10244" width="9.28515625" style="42"/>
    <col min="10245" max="10245" width="15.7109375" style="42" customWidth="1"/>
    <col min="10246" max="10246" width="9.28515625" style="42"/>
    <col min="10247" max="10247" width="14.42578125" style="42" customWidth="1"/>
    <col min="10248" max="10248" width="11.5703125" style="42" bestFit="1" customWidth="1"/>
    <col min="10249" max="10497" width="9.28515625" style="42"/>
    <col min="10498" max="10498" width="52.28515625" style="42" customWidth="1"/>
    <col min="10499" max="10499" width="15.42578125" style="42" customWidth="1"/>
    <col min="10500" max="10500" width="9.28515625" style="42"/>
    <col min="10501" max="10501" width="15.7109375" style="42" customWidth="1"/>
    <col min="10502" max="10502" width="9.28515625" style="42"/>
    <col min="10503" max="10503" width="14.42578125" style="42" customWidth="1"/>
    <col min="10504" max="10504" width="11.5703125" style="42" bestFit="1" customWidth="1"/>
    <col min="10505" max="10753" width="9.28515625" style="42"/>
    <col min="10754" max="10754" width="52.28515625" style="42" customWidth="1"/>
    <col min="10755" max="10755" width="15.42578125" style="42" customWidth="1"/>
    <col min="10756" max="10756" width="9.28515625" style="42"/>
    <col min="10757" max="10757" width="15.7109375" style="42" customWidth="1"/>
    <col min="10758" max="10758" width="9.28515625" style="42"/>
    <col min="10759" max="10759" width="14.42578125" style="42" customWidth="1"/>
    <col min="10760" max="10760" width="11.5703125" style="42" bestFit="1" customWidth="1"/>
    <col min="10761" max="11009" width="9.28515625" style="42"/>
    <col min="11010" max="11010" width="52.28515625" style="42" customWidth="1"/>
    <col min="11011" max="11011" width="15.42578125" style="42" customWidth="1"/>
    <col min="11012" max="11012" width="9.28515625" style="42"/>
    <col min="11013" max="11013" width="15.7109375" style="42" customWidth="1"/>
    <col min="11014" max="11014" width="9.28515625" style="42"/>
    <col min="11015" max="11015" width="14.42578125" style="42" customWidth="1"/>
    <col min="11016" max="11016" width="11.5703125" style="42" bestFit="1" customWidth="1"/>
    <col min="11017" max="11265" width="9.28515625" style="42"/>
    <col min="11266" max="11266" width="52.28515625" style="42" customWidth="1"/>
    <col min="11267" max="11267" width="15.42578125" style="42" customWidth="1"/>
    <col min="11268" max="11268" width="9.28515625" style="42"/>
    <col min="11269" max="11269" width="15.7109375" style="42" customWidth="1"/>
    <col min="11270" max="11270" width="9.28515625" style="42"/>
    <col min="11271" max="11271" width="14.42578125" style="42" customWidth="1"/>
    <col min="11272" max="11272" width="11.5703125" style="42" bestFit="1" customWidth="1"/>
    <col min="11273" max="11521" width="9.28515625" style="42"/>
    <col min="11522" max="11522" width="52.28515625" style="42" customWidth="1"/>
    <col min="11523" max="11523" width="15.42578125" style="42" customWidth="1"/>
    <col min="11524" max="11524" width="9.28515625" style="42"/>
    <col min="11525" max="11525" width="15.7109375" style="42" customWidth="1"/>
    <col min="11526" max="11526" width="9.28515625" style="42"/>
    <col min="11527" max="11527" width="14.42578125" style="42" customWidth="1"/>
    <col min="11528" max="11528" width="11.5703125" style="42" bestFit="1" customWidth="1"/>
    <col min="11529" max="11777" width="9.28515625" style="42"/>
    <col min="11778" max="11778" width="52.28515625" style="42" customWidth="1"/>
    <col min="11779" max="11779" width="15.42578125" style="42" customWidth="1"/>
    <col min="11780" max="11780" width="9.28515625" style="42"/>
    <col min="11781" max="11781" width="15.7109375" style="42" customWidth="1"/>
    <col min="11782" max="11782" width="9.28515625" style="42"/>
    <col min="11783" max="11783" width="14.42578125" style="42" customWidth="1"/>
    <col min="11784" max="11784" width="11.5703125" style="42" bestFit="1" customWidth="1"/>
    <col min="11785" max="12033" width="9.28515625" style="42"/>
    <col min="12034" max="12034" width="52.28515625" style="42" customWidth="1"/>
    <col min="12035" max="12035" width="15.42578125" style="42" customWidth="1"/>
    <col min="12036" max="12036" width="9.28515625" style="42"/>
    <col min="12037" max="12037" width="15.7109375" style="42" customWidth="1"/>
    <col min="12038" max="12038" width="9.28515625" style="42"/>
    <col min="12039" max="12039" width="14.42578125" style="42" customWidth="1"/>
    <col min="12040" max="12040" width="11.5703125" style="42" bestFit="1" customWidth="1"/>
    <col min="12041" max="12289" width="9.28515625" style="42"/>
    <col min="12290" max="12290" width="52.28515625" style="42" customWidth="1"/>
    <col min="12291" max="12291" width="15.42578125" style="42" customWidth="1"/>
    <col min="12292" max="12292" width="9.28515625" style="42"/>
    <col min="12293" max="12293" width="15.7109375" style="42" customWidth="1"/>
    <col min="12294" max="12294" width="9.28515625" style="42"/>
    <col min="12295" max="12295" width="14.42578125" style="42" customWidth="1"/>
    <col min="12296" max="12296" width="11.5703125" style="42" bestFit="1" customWidth="1"/>
    <col min="12297" max="12545" width="9.28515625" style="42"/>
    <col min="12546" max="12546" width="52.28515625" style="42" customWidth="1"/>
    <col min="12547" max="12547" width="15.42578125" style="42" customWidth="1"/>
    <col min="12548" max="12548" width="9.28515625" style="42"/>
    <col min="12549" max="12549" width="15.7109375" style="42" customWidth="1"/>
    <col min="12550" max="12550" width="9.28515625" style="42"/>
    <col min="12551" max="12551" width="14.42578125" style="42" customWidth="1"/>
    <col min="12552" max="12552" width="11.5703125" style="42" bestFit="1" customWidth="1"/>
    <col min="12553" max="12801" width="9.28515625" style="42"/>
    <col min="12802" max="12802" width="52.28515625" style="42" customWidth="1"/>
    <col min="12803" max="12803" width="15.42578125" style="42" customWidth="1"/>
    <col min="12804" max="12804" width="9.28515625" style="42"/>
    <col min="12805" max="12805" width="15.7109375" style="42" customWidth="1"/>
    <col min="12806" max="12806" width="9.28515625" style="42"/>
    <col min="12807" max="12807" width="14.42578125" style="42" customWidth="1"/>
    <col min="12808" max="12808" width="11.5703125" style="42" bestFit="1" customWidth="1"/>
    <col min="12809" max="13057" width="9.28515625" style="42"/>
    <col min="13058" max="13058" width="52.28515625" style="42" customWidth="1"/>
    <col min="13059" max="13059" width="15.42578125" style="42" customWidth="1"/>
    <col min="13060" max="13060" width="9.28515625" style="42"/>
    <col min="13061" max="13061" width="15.7109375" style="42" customWidth="1"/>
    <col min="13062" max="13062" width="9.28515625" style="42"/>
    <col min="13063" max="13063" width="14.42578125" style="42" customWidth="1"/>
    <col min="13064" max="13064" width="11.5703125" style="42" bestFit="1" customWidth="1"/>
    <col min="13065" max="13313" width="9.28515625" style="42"/>
    <col min="13314" max="13314" width="52.28515625" style="42" customWidth="1"/>
    <col min="13315" max="13315" width="15.42578125" style="42" customWidth="1"/>
    <col min="13316" max="13316" width="9.28515625" style="42"/>
    <col min="13317" max="13317" width="15.7109375" style="42" customWidth="1"/>
    <col min="13318" max="13318" width="9.28515625" style="42"/>
    <col min="13319" max="13319" width="14.42578125" style="42" customWidth="1"/>
    <col min="13320" max="13320" width="11.5703125" style="42" bestFit="1" customWidth="1"/>
    <col min="13321" max="13569" width="9.28515625" style="42"/>
    <col min="13570" max="13570" width="52.28515625" style="42" customWidth="1"/>
    <col min="13571" max="13571" width="15.42578125" style="42" customWidth="1"/>
    <col min="13572" max="13572" width="9.28515625" style="42"/>
    <col min="13573" max="13573" width="15.7109375" style="42" customWidth="1"/>
    <col min="13574" max="13574" width="9.28515625" style="42"/>
    <col min="13575" max="13575" width="14.42578125" style="42" customWidth="1"/>
    <col min="13576" max="13576" width="11.5703125" style="42" bestFit="1" customWidth="1"/>
    <col min="13577" max="13825" width="9.28515625" style="42"/>
    <col min="13826" max="13826" width="52.28515625" style="42" customWidth="1"/>
    <col min="13827" max="13827" width="15.42578125" style="42" customWidth="1"/>
    <col min="13828" max="13828" width="9.28515625" style="42"/>
    <col min="13829" max="13829" width="15.7109375" style="42" customWidth="1"/>
    <col min="13830" max="13830" width="9.28515625" style="42"/>
    <col min="13831" max="13831" width="14.42578125" style="42" customWidth="1"/>
    <col min="13832" max="13832" width="11.5703125" style="42" bestFit="1" customWidth="1"/>
    <col min="13833" max="14081" width="9.28515625" style="42"/>
    <col min="14082" max="14082" width="52.28515625" style="42" customWidth="1"/>
    <col min="14083" max="14083" width="15.42578125" style="42" customWidth="1"/>
    <col min="14084" max="14084" width="9.28515625" style="42"/>
    <col min="14085" max="14085" width="15.7109375" style="42" customWidth="1"/>
    <col min="14086" max="14086" width="9.28515625" style="42"/>
    <col min="14087" max="14087" width="14.42578125" style="42" customWidth="1"/>
    <col min="14088" max="14088" width="11.5703125" style="42" bestFit="1" customWidth="1"/>
    <col min="14089" max="14337" width="9.28515625" style="42"/>
    <col min="14338" max="14338" width="52.28515625" style="42" customWidth="1"/>
    <col min="14339" max="14339" width="15.42578125" style="42" customWidth="1"/>
    <col min="14340" max="14340" width="9.28515625" style="42"/>
    <col min="14341" max="14341" width="15.7109375" style="42" customWidth="1"/>
    <col min="14342" max="14342" width="9.28515625" style="42"/>
    <col min="14343" max="14343" width="14.42578125" style="42" customWidth="1"/>
    <col min="14344" max="14344" width="11.5703125" style="42" bestFit="1" customWidth="1"/>
    <col min="14345" max="14593" width="9.28515625" style="42"/>
    <col min="14594" max="14594" width="52.28515625" style="42" customWidth="1"/>
    <col min="14595" max="14595" width="15.42578125" style="42" customWidth="1"/>
    <col min="14596" max="14596" width="9.28515625" style="42"/>
    <col min="14597" max="14597" width="15.7109375" style="42" customWidth="1"/>
    <col min="14598" max="14598" width="9.28515625" style="42"/>
    <col min="14599" max="14599" width="14.42578125" style="42" customWidth="1"/>
    <col min="14600" max="14600" width="11.5703125" style="42" bestFit="1" customWidth="1"/>
    <col min="14601" max="14849" width="9.28515625" style="42"/>
    <col min="14850" max="14850" width="52.28515625" style="42" customWidth="1"/>
    <col min="14851" max="14851" width="15.42578125" style="42" customWidth="1"/>
    <col min="14852" max="14852" width="9.28515625" style="42"/>
    <col min="14853" max="14853" width="15.7109375" style="42" customWidth="1"/>
    <col min="14854" max="14854" width="9.28515625" style="42"/>
    <col min="14855" max="14855" width="14.42578125" style="42" customWidth="1"/>
    <col min="14856" max="14856" width="11.5703125" style="42" bestFit="1" customWidth="1"/>
    <col min="14857" max="15105" width="9.28515625" style="42"/>
    <col min="15106" max="15106" width="52.28515625" style="42" customWidth="1"/>
    <col min="15107" max="15107" width="15.42578125" style="42" customWidth="1"/>
    <col min="15108" max="15108" width="9.28515625" style="42"/>
    <col min="15109" max="15109" width="15.7109375" style="42" customWidth="1"/>
    <col min="15110" max="15110" width="9.28515625" style="42"/>
    <col min="15111" max="15111" width="14.42578125" style="42" customWidth="1"/>
    <col min="15112" max="15112" width="11.5703125" style="42" bestFit="1" customWidth="1"/>
    <col min="15113" max="15361" width="9.28515625" style="42"/>
    <col min="15362" max="15362" width="52.28515625" style="42" customWidth="1"/>
    <col min="15363" max="15363" width="15.42578125" style="42" customWidth="1"/>
    <col min="15364" max="15364" width="9.28515625" style="42"/>
    <col min="15365" max="15365" width="15.7109375" style="42" customWidth="1"/>
    <col min="15366" max="15366" width="9.28515625" style="42"/>
    <col min="15367" max="15367" width="14.42578125" style="42" customWidth="1"/>
    <col min="15368" max="15368" width="11.5703125" style="42" bestFit="1" customWidth="1"/>
    <col min="15369" max="15617" width="9.28515625" style="42"/>
    <col min="15618" max="15618" width="52.28515625" style="42" customWidth="1"/>
    <col min="15619" max="15619" width="15.42578125" style="42" customWidth="1"/>
    <col min="15620" max="15620" width="9.28515625" style="42"/>
    <col min="15621" max="15621" width="15.7109375" style="42" customWidth="1"/>
    <col min="15622" max="15622" width="9.28515625" style="42"/>
    <col min="15623" max="15623" width="14.42578125" style="42" customWidth="1"/>
    <col min="15624" max="15624" width="11.5703125" style="42" bestFit="1" customWidth="1"/>
    <col min="15625" max="15873" width="9.28515625" style="42"/>
    <col min="15874" max="15874" width="52.28515625" style="42" customWidth="1"/>
    <col min="15875" max="15875" width="15.42578125" style="42" customWidth="1"/>
    <col min="15876" max="15876" width="9.28515625" style="42"/>
    <col min="15877" max="15877" width="15.7109375" style="42" customWidth="1"/>
    <col min="15878" max="15878" width="9.28515625" style="42"/>
    <col min="15879" max="15879" width="14.42578125" style="42" customWidth="1"/>
    <col min="15880" max="15880" width="11.5703125" style="42" bestFit="1" customWidth="1"/>
    <col min="15881" max="16129" width="9.28515625" style="42"/>
    <col min="16130" max="16130" width="52.28515625" style="42" customWidth="1"/>
    <col min="16131" max="16131" width="15.42578125" style="42" customWidth="1"/>
    <col min="16132" max="16132" width="9.28515625" style="42"/>
    <col min="16133" max="16133" width="15.7109375" style="42" customWidth="1"/>
    <col min="16134" max="16134" width="9.28515625" style="42"/>
    <col min="16135" max="16135" width="14.42578125" style="42" customWidth="1"/>
    <col min="16136" max="16136" width="11.5703125" style="42" bestFit="1" customWidth="1"/>
    <col min="16137" max="16384" width="9.28515625" style="42"/>
  </cols>
  <sheetData>
    <row r="1" spans="1:26" s="1" customFormat="1" ht="18.75" x14ac:dyDescent="0.3">
      <c r="B1" s="7"/>
      <c r="C1" s="12"/>
      <c r="D1" s="66" t="s">
        <v>94</v>
      </c>
      <c r="E1" s="12"/>
      <c r="F1" s="13"/>
      <c r="G1" s="12"/>
      <c r="H1" s="3"/>
      <c r="I1" s="3"/>
      <c r="J1" s="3"/>
      <c r="K1" s="9"/>
      <c r="L1" s="8"/>
      <c r="M1" s="2"/>
      <c r="N1" s="6"/>
    </row>
    <row r="2" spans="1:26" s="1" customFormat="1" ht="18.75" x14ac:dyDescent="0.3">
      <c r="B2" s="7"/>
      <c r="C2" s="12"/>
      <c r="D2" s="66" t="s">
        <v>4</v>
      </c>
      <c r="E2" s="12"/>
      <c r="F2" s="13"/>
      <c r="G2" s="12"/>
      <c r="H2" s="3"/>
      <c r="I2" s="3"/>
      <c r="J2" s="3"/>
      <c r="K2" s="9"/>
      <c r="L2" s="8"/>
      <c r="M2" s="2"/>
      <c r="N2" s="6"/>
    </row>
    <row r="3" spans="1:26" s="1" customFormat="1" ht="18.75" x14ac:dyDescent="0.3">
      <c r="B3" s="7"/>
      <c r="C3" s="12"/>
      <c r="D3" s="67" t="s">
        <v>795</v>
      </c>
      <c r="E3" s="12"/>
      <c r="F3" s="13"/>
      <c r="G3" s="12"/>
      <c r="H3" s="3"/>
      <c r="I3" s="3"/>
      <c r="J3" s="3"/>
      <c r="K3" s="9"/>
      <c r="L3" s="8"/>
      <c r="M3" s="2"/>
      <c r="N3" s="6"/>
    </row>
    <row r="4" spans="1:26" s="1" customFormat="1" ht="15" customHeight="1" x14ac:dyDescent="0.3">
      <c r="A4" s="7"/>
      <c r="B4" s="7"/>
      <c r="C4" s="12"/>
      <c r="D4" s="13"/>
      <c r="E4" s="12"/>
      <c r="F4" s="13"/>
      <c r="G4" s="12"/>
      <c r="H4" s="3"/>
      <c r="I4" s="3"/>
      <c r="J4" s="3"/>
      <c r="K4" s="9"/>
      <c r="L4" s="8"/>
      <c r="M4" s="2"/>
      <c r="N4" s="6"/>
    </row>
    <row r="5" spans="1:26" ht="33.75" customHeight="1" x14ac:dyDescent="0.25">
      <c r="C5" s="160" t="s">
        <v>797</v>
      </c>
      <c r="D5" s="39"/>
      <c r="E5" s="160" t="s">
        <v>792</v>
      </c>
      <c r="F5" s="39"/>
      <c r="G5" s="40" t="s">
        <v>12</v>
      </c>
      <c r="K5" s="11"/>
      <c r="L5" s="11"/>
      <c r="M5" s="11"/>
      <c r="R5" s="11"/>
      <c r="S5" s="11"/>
      <c r="T5" s="11"/>
      <c r="U5" s="11"/>
      <c r="V5" s="11"/>
      <c r="W5" s="11"/>
      <c r="X5" s="11"/>
      <c r="Y5" s="11"/>
      <c r="Z5" s="11"/>
    </row>
    <row r="6" spans="1:26" x14ac:dyDescent="0.25">
      <c r="B6" s="17"/>
      <c r="C6" s="181" t="s">
        <v>5</v>
      </c>
      <c r="D6" s="181"/>
      <c r="E6" s="181"/>
      <c r="F6" s="29"/>
      <c r="G6" s="29"/>
      <c r="K6" s="11"/>
      <c r="L6" s="11"/>
      <c r="M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2" customHeight="1" x14ac:dyDescent="0.25">
      <c r="B7" s="17"/>
      <c r="C7" s="2"/>
      <c r="E7" s="2"/>
      <c r="K7" s="11"/>
      <c r="L7" s="11"/>
      <c r="M7" s="11"/>
      <c r="R7" s="11"/>
      <c r="S7" s="11"/>
      <c r="T7" s="11"/>
      <c r="U7" s="11"/>
      <c r="V7" s="11"/>
      <c r="W7" s="11"/>
      <c r="X7" s="11"/>
      <c r="Y7" s="11"/>
      <c r="Z7" s="11"/>
    </row>
    <row r="8" spans="1:26" x14ac:dyDescent="0.25">
      <c r="B8" s="17"/>
      <c r="C8" s="181" t="s">
        <v>6</v>
      </c>
      <c r="D8" s="181"/>
      <c r="E8" s="181"/>
      <c r="K8" s="11"/>
      <c r="L8" s="11"/>
      <c r="M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0.5" customHeight="1" x14ac:dyDescent="0.25">
      <c r="B9" s="12"/>
      <c r="C9" s="2"/>
      <c r="D9" s="12"/>
      <c r="E9" s="2"/>
      <c r="F9" s="12"/>
      <c r="K9" s="11"/>
      <c r="L9" s="11"/>
      <c r="M9" s="11"/>
      <c r="R9" s="11"/>
      <c r="S9" s="11"/>
      <c r="T9" s="11"/>
      <c r="U9" s="11"/>
      <c r="V9" s="11"/>
      <c r="W9" s="11"/>
      <c r="X9" s="11"/>
      <c r="Y9" s="11"/>
      <c r="Z9" s="11"/>
    </row>
    <row r="10" spans="1:26" x14ac:dyDescent="0.25">
      <c r="A10" s="62" t="s">
        <v>626</v>
      </c>
      <c r="B10" s="32"/>
      <c r="C10" s="166">
        <v>228971.9</v>
      </c>
      <c r="D10" s="32"/>
      <c r="E10" s="84">
        <v>231461.9</v>
      </c>
      <c r="F10" s="32"/>
      <c r="G10" s="32">
        <f t="shared" ref="G10:G15" si="0">+C10-E10</f>
        <v>-2490</v>
      </c>
      <c r="I10" s="32"/>
      <c r="K10" s="11"/>
      <c r="L10" s="11"/>
      <c r="M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x14ac:dyDescent="0.25">
      <c r="A11" s="62" t="s">
        <v>627</v>
      </c>
      <c r="B11" s="34"/>
      <c r="C11" s="166">
        <v>256354.78</v>
      </c>
      <c r="D11" s="34"/>
      <c r="E11" s="2">
        <v>247210.11</v>
      </c>
      <c r="F11" s="34"/>
      <c r="G11" s="32">
        <f t="shared" si="0"/>
        <v>9144.6700000000128</v>
      </c>
      <c r="I11" s="86"/>
      <c r="J11" s="87"/>
      <c r="K11" s="11"/>
      <c r="L11" s="11"/>
      <c r="M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x14ac:dyDescent="0.25">
      <c r="A12" s="62" t="s">
        <v>628</v>
      </c>
      <c r="B12" s="34"/>
      <c r="C12" s="167">
        <v>1387343.05</v>
      </c>
      <c r="D12" s="34"/>
      <c r="E12" s="2">
        <v>989545.23</v>
      </c>
      <c r="F12" s="34"/>
      <c r="G12" s="32">
        <f t="shared" si="0"/>
        <v>397797.82000000007</v>
      </c>
      <c r="I12" s="86"/>
      <c r="J12" s="87"/>
      <c r="L12" s="11"/>
      <c r="M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idden="1" x14ac:dyDescent="0.25">
      <c r="A13" s="62" t="s">
        <v>726</v>
      </c>
      <c r="B13" s="34"/>
      <c r="C13" s="161">
        <v>0</v>
      </c>
      <c r="D13" s="34"/>
      <c r="E13" s="2">
        <v>0</v>
      </c>
      <c r="F13" s="34"/>
      <c r="G13" s="32">
        <f t="shared" si="0"/>
        <v>0</v>
      </c>
      <c r="I13" s="87"/>
      <c r="J13" s="87"/>
      <c r="K13" s="11"/>
      <c r="L13" s="11"/>
      <c r="M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idden="1" x14ac:dyDescent="0.25">
      <c r="A14" s="62" t="s">
        <v>727</v>
      </c>
      <c r="B14" s="34"/>
      <c r="C14" s="161">
        <v>0</v>
      </c>
      <c r="D14" s="34"/>
      <c r="E14" s="2">
        <v>0</v>
      </c>
      <c r="F14" s="34"/>
      <c r="G14" s="32">
        <f t="shared" si="0"/>
        <v>0</v>
      </c>
      <c r="I14" s="87"/>
      <c r="J14" s="87"/>
      <c r="K14" s="11"/>
      <c r="L14" s="11"/>
      <c r="M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idden="1" x14ac:dyDescent="0.25">
      <c r="A15" s="62" t="s">
        <v>728</v>
      </c>
      <c r="B15" s="34"/>
      <c r="C15" s="161">
        <v>0</v>
      </c>
      <c r="D15" s="34"/>
      <c r="E15" s="2">
        <v>0</v>
      </c>
      <c r="F15" s="34"/>
      <c r="G15" s="32">
        <f t="shared" si="0"/>
        <v>0</v>
      </c>
      <c r="I15" s="87"/>
      <c r="J15" s="87"/>
      <c r="K15" s="11"/>
      <c r="L15" s="11"/>
      <c r="M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0.5" customHeight="1" x14ac:dyDescent="0.25">
      <c r="B16" s="34"/>
      <c r="C16" s="2"/>
      <c r="D16" s="34"/>
      <c r="E16" s="2"/>
      <c r="F16" s="34"/>
      <c r="G16" s="35"/>
      <c r="I16" s="87"/>
      <c r="J16" s="87"/>
      <c r="K16" s="11"/>
      <c r="L16" s="11"/>
      <c r="M16" s="11"/>
      <c r="R16" s="165"/>
      <c r="S16" s="11"/>
      <c r="T16" s="11"/>
      <c r="U16" s="11"/>
      <c r="V16" s="11"/>
      <c r="W16" s="11"/>
      <c r="X16" s="11"/>
      <c r="Y16" s="11"/>
      <c r="Z16" s="11"/>
    </row>
    <row r="17" spans="1:26" x14ac:dyDescent="0.25">
      <c r="A17" s="5" t="s">
        <v>7</v>
      </c>
      <c r="B17" s="34"/>
      <c r="C17" s="2">
        <f>SUM(C10:C16)</f>
        <v>1872669.73</v>
      </c>
      <c r="D17" s="34"/>
      <c r="E17" s="2">
        <f>SUM(E10:E16)</f>
        <v>1468217.24</v>
      </c>
      <c r="F17" s="34"/>
      <c r="G17" s="35">
        <f>SUM(G10:G16)</f>
        <v>404452.49000000011</v>
      </c>
      <c r="K17" s="11"/>
      <c r="L17" s="11"/>
      <c r="M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2" customHeight="1" x14ac:dyDescent="0.25">
      <c r="A18" s="5"/>
      <c r="B18" s="34"/>
      <c r="C18" s="2"/>
      <c r="D18" s="34"/>
      <c r="E18" s="2"/>
      <c r="F18" s="34"/>
      <c r="G18" s="35"/>
      <c r="K18" s="11"/>
      <c r="L18" s="11"/>
      <c r="M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5">
      <c r="A19" s="5"/>
      <c r="B19" s="34"/>
      <c r="C19" s="180" t="s">
        <v>768</v>
      </c>
      <c r="D19" s="180"/>
      <c r="E19" s="180"/>
      <c r="F19" s="34"/>
      <c r="G19" s="35"/>
      <c r="K19" s="164"/>
      <c r="L19" s="164"/>
      <c r="M19" s="11"/>
      <c r="R19" s="162"/>
      <c r="S19" s="11"/>
      <c r="T19" s="11"/>
      <c r="U19" s="11"/>
      <c r="V19" s="11"/>
      <c r="W19" s="11"/>
      <c r="X19" s="11"/>
      <c r="Y19" s="11"/>
      <c r="Z19" s="11"/>
    </row>
    <row r="20" spans="1:26" ht="10.5" customHeight="1" x14ac:dyDescent="0.25">
      <c r="A20" s="5"/>
      <c r="B20" s="34"/>
      <c r="C20" s="2"/>
      <c r="D20" s="34"/>
      <c r="E20" s="2"/>
      <c r="F20" s="34"/>
      <c r="G20" s="35"/>
      <c r="K20" s="11"/>
      <c r="L20" s="11"/>
      <c r="M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x14ac:dyDescent="0.25">
      <c r="A21" s="62" t="s">
        <v>569</v>
      </c>
      <c r="B21" s="34"/>
      <c r="C21" s="2">
        <v>2290.08</v>
      </c>
      <c r="D21" s="34"/>
      <c r="E21" s="2">
        <v>749.69</v>
      </c>
      <c r="F21" s="34"/>
      <c r="G21" s="32">
        <f t="shared" ref="G21:G34" si="1">+C21-E21</f>
        <v>1540.3899999999999</v>
      </c>
      <c r="K21" s="11"/>
      <c r="L21" s="11"/>
      <c r="M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25">
      <c r="A22" s="62" t="s">
        <v>570</v>
      </c>
      <c r="B22" s="34"/>
      <c r="C22" s="2">
        <v>462.34</v>
      </c>
      <c r="D22" s="34"/>
      <c r="E22" s="2">
        <v>361.95</v>
      </c>
      <c r="F22" s="34"/>
      <c r="G22" s="32">
        <f t="shared" si="1"/>
        <v>100.38999999999999</v>
      </c>
      <c r="K22" s="11"/>
      <c r="L22" s="11"/>
      <c r="M22" s="11"/>
      <c r="R22" s="163"/>
      <c r="S22" s="11"/>
      <c r="T22" s="11"/>
      <c r="U22" s="11"/>
      <c r="V22" s="11"/>
      <c r="W22" s="11"/>
      <c r="X22" s="11"/>
      <c r="Y22" s="11"/>
      <c r="Z22" s="11"/>
    </row>
    <row r="23" spans="1:26" x14ac:dyDescent="0.25">
      <c r="A23" s="62" t="s">
        <v>571</v>
      </c>
      <c r="B23" s="34"/>
      <c r="C23" s="2">
        <v>1303.02</v>
      </c>
      <c r="D23" s="34"/>
      <c r="E23" s="2">
        <v>805.25</v>
      </c>
      <c r="F23" s="34"/>
      <c r="G23" s="32">
        <f t="shared" si="1"/>
        <v>497.77</v>
      </c>
      <c r="K23" s="11"/>
      <c r="L23" s="11"/>
      <c r="M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5">
      <c r="A24" s="62" t="s">
        <v>572</v>
      </c>
      <c r="B24" s="34"/>
      <c r="C24" s="2">
        <v>518.66</v>
      </c>
      <c r="D24" s="34"/>
      <c r="E24" s="2">
        <v>452.64</v>
      </c>
      <c r="F24" s="34"/>
      <c r="G24" s="32">
        <f t="shared" si="1"/>
        <v>66.019999999999982</v>
      </c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5">
      <c r="A25" s="62" t="s">
        <v>573</v>
      </c>
      <c r="B25" s="34"/>
      <c r="C25" s="2">
        <v>70.98</v>
      </c>
      <c r="D25" s="34"/>
      <c r="E25" s="2">
        <v>72.75</v>
      </c>
      <c r="F25" s="34"/>
      <c r="G25" s="32">
        <f t="shared" si="1"/>
        <v>-1.769999999999996</v>
      </c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25">
      <c r="A26" s="62" t="s">
        <v>574</v>
      </c>
      <c r="B26" s="34"/>
      <c r="C26" s="2">
        <v>153.12</v>
      </c>
      <c r="D26" s="34"/>
      <c r="E26" s="2">
        <v>150.96</v>
      </c>
      <c r="F26" s="34"/>
      <c r="G26" s="32">
        <f t="shared" si="1"/>
        <v>2.1599999999999966</v>
      </c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5">
      <c r="A27" s="62" t="s">
        <v>575</v>
      </c>
      <c r="B27" s="34"/>
      <c r="C27" s="2">
        <v>0</v>
      </c>
      <c r="D27" s="34"/>
      <c r="E27" s="2">
        <v>0</v>
      </c>
      <c r="F27" s="34"/>
      <c r="G27" s="32">
        <f t="shared" si="1"/>
        <v>0</v>
      </c>
      <c r="J27" s="38"/>
      <c r="R27" s="11"/>
      <c r="S27" s="11"/>
      <c r="T27" s="11"/>
      <c r="U27" s="11"/>
      <c r="V27" s="11"/>
      <c r="W27" s="11"/>
      <c r="X27" s="11"/>
      <c r="Y27" s="11"/>
      <c r="Z27" s="11"/>
    </row>
    <row r="28" spans="1:26" x14ac:dyDescent="0.25">
      <c r="A28" s="62" t="s">
        <v>618</v>
      </c>
      <c r="B28" s="34"/>
      <c r="C28" s="2">
        <v>760.95</v>
      </c>
      <c r="D28" s="34"/>
      <c r="E28" s="2">
        <v>760.95</v>
      </c>
      <c r="F28" s="34"/>
      <c r="G28" s="32">
        <f t="shared" si="1"/>
        <v>0</v>
      </c>
      <c r="R28" s="11"/>
      <c r="S28" s="11"/>
      <c r="T28" s="11"/>
      <c r="U28" s="11"/>
      <c r="V28" s="11"/>
      <c r="W28" s="11"/>
      <c r="X28" s="11"/>
      <c r="Y28" s="11"/>
      <c r="Z28" s="11"/>
    </row>
    <row r="29" spans="1:26" x14ac:dyDescent="0.25">
      <c r="A29" s="65" t="s">
        <v>588</v>
      </c>
      <c r="B29" s="156"/>
      <c r="C29" s="2">
        <v>27469.32</v>
      </c>
      <c r="D29" s="156"/>
      <c r="E29" s="2">
        <v>18139.77</v>
      </c>
      <c r="F29" s="156"/>
      <c r="G29" s="32">
        <f t="shared" si="1"/>
        <v>9329.5499999999993</v>
      </c>
      <c r="R29" s="11"/>
      <c r="S29" s="11"/>
      <c r="T29" s="11"/>
      <c r="U29" s="11"/>
      <c r="V29" s="11"/>
      <c r="W29" s="11"/>
      <c r="X29" s="11"/>
      <c r="Y29" s="11"/>
      <c r="Z29" s="11"/>
    </row>
    <row r="30" spans="1:26" x14ac:dyDescent="0.25">
      <c r="A30" s="65" t="s">
        <v>589</v>
      </c>
      <c r="B30" s="156"/>
      <c r="C30" s="85">
        <v>3332.52</v>
      </c>
      <c r="D30" s="156"/>
      <c r="E30" s="85">
        <v>2560.7199999999998</v>
      </c>
      <c r="F30" s="156"/>
      <c r="G30" s="32">
        <f t="shared" si="1"/>
        <v>771.80000000000018</v>
      </c>
      <c r="R30" s="11"/>
      <c r="S30" s="11"/>
      <c r="T30" s="11"/>
      <c r="U30" s="11"/>
      <c r="V30" s="11"/>
      <c r="W30" s="11"/>
      <c r="X30" s="11"/>
      <c r="Y30" s="11"/>
      <c r="Z30" s="11"/>
    </row>
    <row r="31" spans="1:26" x14ac:dyDescent="0.25">
      <c r="A31" s="65" t="s">
        <v>590</v>
      </c>
      <c r="B31" s="156"/>
      <c r="C31" s="85">
        <v>16503.5</v>
      </c>
      <c r="D31" s="156"/>
      <c r="E31" s="85">
        <v>15989.77</v>
      </c>
      <c r="F31" s="156"/>
      <c r="G31" s="32">
        <f t="shared" si="1"/>
        <v>513.72999999999956</v>
      </c>
      <c r="R31" s="11"/>
      <c r="S31" s="11"/>
      <c r="T31" s="11"/>
      <c r="U31" s="11"/>
      <c r="V31" s="11"/>
      <c r="W31" s="11"/>
      <c r="X31" s="11"/>
      <c r="Y31" s="11"/>
      <c r="Z31" s="11"/>
    </row>
    <row r="32" spans="1:26" x14ac:dyDescent="0.25">
      <c r="A32" s="65" t="s">
        <v>591</v>
      </c>
      <c r="B32" s="156"/>
      <c r="C32" s="85">
        <v>5242.98</v>
      </c>
      <c r="D32" s="156"/>
      <c r="E32" s="85">
        <v>3259.1</v>
      </c>
      <c r="F32" s="156"/>
      <c r="G32" s="32">
        <f t="shared" si="1"/>
        <v>1983.8799999999997</v>
      </c>
      <c r="R32" s="11"/>
      <c r="S32" s="11"/>
      <c r="T32" s="11"/>
      <c r="U32" s="11"/>
      <c r="V32" s="11"/>
      <c r="W32" s="11"/>
      <c r="X32" s="11"/>
      <c r="Y32" s="11"/>
      <c r="Z32" s="11"/>
    </row>
    <row r="33" spans="1:26" x14ac:dyDescent="0.25">
      <c r="A33" s="65" t="s">
        <v>592</v>
      </c>
      <c r="B33" s="156"/>
      <c r="C33" s="85">
        <v>1821.39</v>
      </c>
      <c r="D33" s="156"/>
      <c r="E33" s="85">
        <v>565.73</v>
      </c>
      <c r="F33" s="156"/>
      <c r="G33" s="32">
        <f t="shared" si="1"/>
        <v>1255.6600000000001</v>
      </c>
      <c r="R33" s="11"/>
      <c r="S33" s="11"/>
      <c r="T33" s="11"/>
      <c r="U33" s="11"/>
      <c r="V33" s="11"/>
      <c r="W33" s="11"/>
      <c r="X33" s="11"/>
      <c r="Y33" s="11"/>
      <c r="Z33" s="11"/>
    </row>
    <row r="34" spans="1:26" x14ac:dyDescent="0.25">
      <c r="A34" s="65" t="s">
        <v>593</v>
      </c>
      <c r="B34" s="156"/>
      <c r="C34" s="85">
        <v>1573.39</v>
      </c>
      <c r="D34" s="156"/>
      <c r="E34" s="85">
        <v>893.75</v>
      </c>
      <c r="F34" s="156"/>
      <c r="G34" s="32">
        <f t="shared" si="1"/>
        <v>679.6400000000001</v>
      </c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0.5" customHeight="1" x14ac:dyDescent="0.25">
      <c r="A35" s="5"/>
      <c r="B35" s="34"/>
      <c r="C35" s="2"/>
      <c r="D35" s="34"/>
      <c r="E35" s="2"/>
      <c r="F35" s="34"/>
      <c r="G35" s="34"/>
    </row>
    <row r="36" spans="1:26" x14ac:dyDescent="0.25">
      <c r="A36" s="5" t="s">
        <v>587</v>
      </c>
      <c r="B36" s="34"/>
      <c r="C36" s="2">
        <f>SUM(C21:C34)</f>
        <v>61502.25</v>
      </c>
      <c r="D36" s="34"/>
      <c r="E36" s="2">
        <f>SUM(E21:E34)</f>
        <v>44763.03</v>
      </c>
      <c r="F36" s="34"/>
      <c r="G36" s="32">
        <f>+C36-E36</f>
        <v>16739.22</v>
      </c>
    </row>
    <row r="37" spans="1:26" ht="13.5" customHeight="1" x14ac:dyDescent="0.25">
      <c r="A37" s="5"/>
      <c r="B37" s="34"/>
      <c r="C37" s="2"/>
      <c r="D37" s="34"/>
      <c r="E37" s="2"/>
      <c r="F37" s="34"/>
      <c r="G37" s="35"/>
    </row>
    <row r="38" spans="1:26" x14ac:dyDescent="0.25">
      <c r="B38" s="34"/>
      <c r="C38" s="180" t="s">
        <v>89</v>
      </c>
      <c r="D38" s="180"/>
      <c r="E38" s="180"/>
      <c r="F38" s="157"/>
      <c r="G38" s="36"/>
    </row>
    <row r="39" spans="1:26" ht="10.5" customHeight="1" x14ac:dyDescent="0.25">
      <c r="A39" s="62"/>
      <c r="B39" s="34"/>
      <c r="C39" s="2"/>
      <c r="D39" s="34"/>
      <c r="E39" s="2"/>
      <c r="F39" s="34"/>
      <c r="G39" s="35"/>
    </row>
    <row r="40" spans="1:26" x14ac:dyDescent="0.25">
      <c r="A40" s="62" t="s">
        <v>642</v>
      </c>
      <c r="B40" s="34"/>
      <c r="C40" s="2">
        <v>121114</v>
      </c>
      <c r="D40" s="34"/>
      <c r="E40" s="2">
        <v>61372.75</v>
      </c>
      <c r="F40" s="34"/>
      <c r="G40" s="32">
        <f>+C40-E40</f>
        <v>59741.25</v>
      </c>
    </row>
    <row r="41" spans="1:26" x14ac:dyDescent="0.25">
      <c r="A41" s="62" t="s">
        <v>702</v>
      </c>
      <c r="B41" s="34"/>
      <c r="C41" s="2">
        <v>-41019</v>
      </c>
      <c r="D41" s="34"/>
      <c r="E41" s="2">
        <v>-41019</v>
      </c>
      <c r="F41" s="34"/>
      <c r="G41" s="32">
        <f t="shared" ref="G41:G46" si="2">+C41-E41</f>
        <v>0</v>
      </c>
    </row>
    <row r="42" spans="1:26" x14ac:dyDescent="0.25">
      <c r="A42" s="62" t="s">
        <v>225</v>
      </c>
      <c r="B42" s="34"/>
      <c r="C42" s="2">
        <v>6530.09</v>
      </c>
      <c r="D42" s="34"/>
      <c r="E42" s="2">
        <v>1486.48</v>
      </c>
      <c r="F42" s="34"/>
      <c r="G42" s="32">
        <f t="shared" si="2"/>
        <v>5043.6100000000006</v>
      </c>
    </row>
    <row r="43" spans="1:26" x14ac:dyDescent="0.25">
      <c r="A43" s="62" t="s">
        <v>237</v>
      </c>
      <c r="B43" s="34"/>
      <c r="C43" s="2">
        <v>21103.1</v>
      </c>
      <c r="D43" s="34"/>
      <c r="E43" s="2">
        <v>21248.62</v>
      </c>
      <c r="F43" s="34"/>
      <c r="G43" s="32">
        <f t="shared" si="2"/>
        <v>-145.52000000000044</v>
      </c>
    </row>
    <row r="44" spans="1:26" x14ac:dyDescent="0.25">
      <c r="A44" s="62" t="s">
        <v>791</v>
      </c>
      <c r="B44" s="34"/>
      <c r="C44" s="2">
        <v>94132.77</v>
      </c>
      <c r="D44" s="34"/>
      <c r="E44" s="2">
        <v>98453.95</v>
      </c>
      <c r="F44" s="34"/>
      <c r="G44" s="32">
        <f>+C44-E44</f>
        <v>-4321.179999999993</v>
      </c>
    </row>
    <row r="45" spans="1:26" x14ac:dyDescent="0.25">
      <c r="A45" s="62" t="s">
        <v>231</v>
      </c>
      <c r="B45" s="34"/>
      <c r="C45" s="2">
        <v>3115</v>
      </c>
      <c r="D45" s="34"/>
      <c r="E45" s="2">
        <v>3115</v>
      </c>
      <c r="F45" s="34"/>
      <c r="G45" s="32">
        <f t="shared" si="2"/>
        <v>0</v>
      </c>
    </row>
    <row r="46" spans="1:26" x14ac:dyDescent="0.25">
      <c r="A46" s="62" t="s">
        <v>235</v>
      </c>
      <c r="B46" s="34"/>
      <c r="C46" s="2">
        <v>9542</v>
      </c>
      <c r="D46" s="34"/>
      <c r="E46" s="2">
        <v>5811.38</v>
      </c>
      <c r="F46" s="34"/>
      <c r="G46" s="32">
        <f t="shared" si="2"/>
        <v>3730.62</v>
      </c>
    </row>
    <row r="47" spans="1:26" s="63" customFormat="1" ht="10.5" customHeight="1" x14ac:dyDescent="0.25">
      <c r="A47" s="4"/>
      <c r="B47" s="34"/>
      <c r="C47" s="2"/>
      <c r="D47" s="34"/>
      <c r="E47" s="2"/>
      <c r="F47" s="34"/>
      <c r="G47" s="35"/>
      <c r="H47" s="4"/>
    </row>
    <row r="48" spans="1:26" s="63" customFormat="1" x14ac:dyDescent="0.25">
      <c r="A48" s="5" t="s">
        <v>226</v>
      </c>
      <c r="B48" s="90"/>
      <c r="C48" s="2">
        <f>SUM(C40:C47)</f>
        <v>214517.96000000002</v>
      </c>
      <c r="D48" s="34"/>
      <c r="E48" s="2">
        <f>SUM(E40:E47)</f>
        <v>150469.18</v>
      </c>
      <c r="F48" s="34"/>
      <c r="G48" s="35">
        <f>SUM(G40:G47)</f>
        <v>64048.780000000006</v>
      </c>
      <c r="H48" s="4"/>
    </row>
    <row r="49" spans="1:10" s="63" customFormat="1" ht="13.5" customHeight="1" x14ac:dyDescent="0.25">
      <c r="A49" s="4"/>
      <c r="B49" s="34"/>
      <c r="C49" s="2"/>
      <c r="D49" s="34"/>
      <c r="E49" s="2"/>
      <c r="F49" s="34"/>
      <c r="G49" s="35"/>
      <c r="H49" s="4"/>
    </row>
    <row r="50" spans="1:10" s="63" customFormat="1" x14ac:dyDescent="0.25">
      <c r="A50" s="4"/>
      <c r="B50" s="34"/>
      <c r="C50" s="180" t="s">
        <v>241</v>
      </c>
      <c r="D50" s="180"/>
      <c r="E50" s="180"/>
      <c r="F50" s="157"/>
      <c r="G50" s="36"/>
      <c r="H50" s="4"/>
    </row>
    <row r="51" spans="1:10" s="63" customFormat="1" ht="10.5" customHeight="1" x14ac:dyDescent="0.25">
      <c r="A51" s="4"/>
      <c r="B51" s="34"/>
      <c r="C51" s="155"/>
      <c r="D51" s="155"/>
      <c r="E51" s="155"/>
      <c r="F51" s="157"/>
      <c r="G51" s="36"/>
      <c r="H51" s="4"/>
    </row>
    <row r="52" spans="1:10" s="63" customFormat="1" x14ac:dyDescent="0.25">
      <c r="A52" s="62" t="s">
        <v>242</v>
      </c>
      <c r="B52" s="34"/>
      <c r="C52" s="2">
        <v>20483.75</v>
      </c>
      <c r="D52" s="34"/>
      <c r="E52" s="2">
        <v>20483.75</v>
      </c>
      <c r="F52" s="34"/>
      <c r="G52" s="35">
        <f>C52-E52</f>
        <v>0</v>
      </c>
      <c r="H52" s="4"/>
    </row>
    <row r="53" spans="1:10" x14ac:dyDescent="0.25">
      <c r="A53" s="62" t="s">
        <v>243</v>
      </c>
      <c r="B53" s="34"/>
      <c r="C53" s="2">
        <v>-14380.5</v>
      </c>
      <c r="D53" s="34"/>
      <c r="E53" s="2">
        <v>-14380.5</v>
      </c>
      <c r="F53" s="34"/>
      <c r="G53" s="35">
        <f>C53-E53</f>
        <v>0</v>
      </c>
    </row>
    <row r="54" spans="1:10" ht="10.5" customHeight="1" x14ac:dyDescent="0.25">
      <c r="A54" s="62"/>
      <c r="B54" s="34"/>
      <c r="C54" s="2"/>
      <c r="D54" s="34"/>
      <c r="E54" s="2"/>
      <c r="F54" s="34"/>
      <c r="G54" s="35"/>
    </row>
    <row r="55" spans="1:10" x14ac:dyDescent="0.25">
      <c r="A55" s="5" t="s">
        <v>721</v>
      </c>
      <c r="B55" s="90"/>
      <c r="C55" s="84">
        <f>C52+C53</f>
        <v>6103.25</v>
      </c>
      <c r="D55" s="32"/>
      <c r="E55" s="84">
        <f>E52+E53</f>
        <v>6103.25</v>
      </c>
      <c r="F55" s="32"/>
      <c r="G55" s="32">
        <f>C55-E55</f>
        <v>0</v>
      </c>
      <c r="J55" s="38"/>
    </row>
    <row r="56" spans="1:10" ht="13.5" customHeight="1" x14ac:dyDescent="0.25">
      <c r="A56" s="5"/>
      <c r="B56" s="90"/>
      <c r="C56" s="84"/>
      <c r="D56" s="34"/>
      <c r="E56" s="84"/>
      <c r="F56" s="34"/>
      <c r="G56" s="32"/>
    </row>
    <row r="57" spans="1:10" x14ac:dyDescent="0.25">
      <c r="A57" s="5" t="s">
        <v>8</v>
      </c>
      <c r="B57" s="90"/>
      <c r="C57" s="89">
        <f>C48+C17+C55+C36</f>
        <v>2154793.19</v>
      </c>
      <c r="D57" s="90"/>
      <c r="E57" s="89">
        <f>E48+E17+E55+E36</f>
        <v>1669552.7</v>
      </c>
      <c r="F57" s="90"/>
      <c r="G57" s="37">
        <f>C57-E57</f>
        <v>485240.49</v>
      </c>
    </row>
    <row r="58" spans="1:10" x14ac:dyDescent="0.25">
      <c r="B58" s="34"/>
      <c r="C58" s="2"/>
      <c r="D58" s="34"/>
      <c r="E58" s="2"/>
      <c r="F58" s="34"/>
      <c r="G58" s="35"/>
    </row>
    <row r="59" spans="1:10" x14ac:dyDescent="0.25">
      <c r="B59" s="34"/>
      <c r="C59" s="2"/>
      <c r="D59" s="34"/>
      <c r="E59" s="2"/>
      <c r="F59" s="34"/>
      <c r="G59" s="35"/>
    </row>
    <row r="60" spans="1:10" x14ac:dyDescent="0.25">
      <c r="B60" s="180" t="s">
        <v>233</v>
      </c>
      <c r="C60" s="180"/>
      <c r="D60" s="180"/>
      <c r="E60" s="180"/>
      <c r="F60" s="180"/>
      <c r="G60" s="36"/>
    </row>
    <row r="61" spans="1:10" x14ac:dyDescent="0.25">
      <c r="B61" s="34"/>
      <c r="C61" s="2"/>
      <c r="D61" s="34"/>
      <c r="E61" s="2"/>
      <c r="F61" s="34"/>
      <c r="G61" s="35"/>
    </row>
    <row r="62" spans="1:10" x14ac:dyDescent="0.25">
      <c r="B62" s="34"/>
      <c r="C62" s="180" t="s">
        <v>9</v>
      </c>
      <c r="D62" s="180"/>
      <c r="E62" s="180"/>
      <c r="F62" s="157"/>
      <c r="G62" s="36"/>
    </row>
    <row r="63" spans="1:10" ht="10.5" customHeight="1" x14ac:dyDescent="0.25">
      <c r="B63" s="34"/>
      <c r="C63" s="2"/>
      <c r="D63" s="34"/>
      <c r="E63" s="2"/>
      <c r="F63" s="34"/>
      <c r="G63" s="35"/>
    </row>
    <row r="64" spans="1:10" x14ac:dyDescent="0.25">
      <c r="A64" s="62" t="s">
        <v>90</v>
      </c>
      <c r="B64" s="34"/>
      <c r="C64" s="2">
        <v>311506.19</v>
      </c>
      <c r="D64" s="34"/>
      <c r="E64" s="2">
        <v>314614.21999999997</v>
      </c>
      <c r="F64" s="34"/>
      <c r="G64" s="32">
        <f>+C64-E64</f>
        <v>-3108.0299999999697</v>
      </c>
    </row>
    <row r="65" spans="1:16" x14ac:dyDescent="0.25">
      <c r="A65" s="62" t="s">
        <v>614</v>
      </c>
      <c r="B65" s="34"/>
      <c r="C65" s="2">
        <v>89626</v>
      </c>
      <c r="D65" s="34"/>
      <c r="E65" s="2">
        <v>71186.289999999994</v>
      </c>
      <c r="F65" s="34"/>
      <c r="G65" s="32">
        <f>+C65-E65</f>
        <v>18439.710000000006</v>
      </c>
    </row>
    <row r="66" spans="1:16" x14ac:dyDescent="0.25">
      <c r="A66" s="62" t="s">
        <v>232</v>
      </c>
      <c r="B66" s="34"/>
      <c r="C66" s="2">
        <v>147571.22</v>
      </c>
      <c r="D66" s="34"/>
      <c r="E66" s="2">
        <v>166500</v>
      </c>
      <c r="F66" s="34"/>
      <c r="G66" s="32">
        <f>+C66-E66</f>
        <v>-18928.78</v>
      </c>
    </row>
    <row r="67" spans="1:16" ht="10.5" customHeight="1" x14ac:dyDescent="0.25">
      <c r="B67" s="34"/>
      <c r="C67" s="2"/>
      <c r="D67" s="34"/>
      <c r="E67" s="2"/>
      <c r="F67" s="34"/>
      <c r="G67" s="35"/>
    </row>
    <row r="68" spans="1:16" x14ac:dyDescent="0.25">
      <c r="A68" s="5" t="s">
        <v>10</v>
      </c>
      <c r="B68" s="90"/>
      <c r="C68" s="2">
        <f>SUM(C64:C67)</f>
        <v>548703.41</v>
      </c>
      <c r="D68" s="34"/>
      <c r="E68" s="2">
        <f>SUM(E64:E67)</f>
        <v>552300.51</v>
      </c>
      <c r="F68" s="34"/>
      <c r="G68" s="35">
        <f>SUM(G64:G67)</f>
        <v>-3597.0999999999622</v>
      </c>
    </row>
    <row r="69" spans="1:16" ht="13.5" customHeight="1" x14ac:dyDescent="0.25">
      <c r="B69" s="34"/>
      <c r="C69" s="2"/>
      <c r="D69" s="34"/>
      <c r="E69" s="2"/>
      <c r="F69" s="34"/>
      <c r="G69" s="35"/>
      <c r="K69" s="11"/>
      <c r="L69" s="11"/>
      <c r="M69" s="11"/>
      <c r="N69" s="11"/>
      <c r="O69" s="11"/>
      <c r="P69" s="11"/>
    </row>
    <row r="70" spans="1:16" x14ac:dyDescent="0.25">
      <c r="B70" s="34"/>
      <c r="D70" s="158" t="s">
        <v>227</v>
      </c>
      <c r="E70" s="159"/>
      <c r="F70" s="157"/>
      <c r="G70" s="36"/>
      <c r="K70" s="11"/>
      <c r="L70" s="11"/>
      <c r="M70" s="11"/>
      <c r="N70" s="11"/>
      <c r="O70" s="11"/>
      <c r="P70" s="11"/>
    </row>
    <row r="71" spans="1:16" ht="10.5" customHeight="1" x14ac:dyDescent="0.25">
      <c r="A71" s="62"/>
      <c r="B71" s="34"/>
      <c r="C71" s="2"/>
      <c r="D71" s="34"/>
      <c r="E71" s="2"/>
      <c r="F71" s="34"/>
      <c r="G71" s="35"/>
      <c r="K71" s="11"/>
      <c r="L71" s="11"/>
      <c r="M71" s="11"/>
      <c r="N71" s="11"/>
      <c r="O71" s="11"/>
      <c r="P71" s="11"/>
    </row>
    <row r="72" spans="1:16" x14ac:dyDescent="0.25">
      <c r="A72" s="62" t="s">
        <v>91</v>
      </c>
      <c r="B72" s="34"/>
      <c r="C72" s="2">
        <v>90053.1</v>
      </c>
      <c r="D72" s="34"/>
      <c r="E72" s="2">
        <v>285748.17</v>
      </c>
      <c r="F72" s="34"/>
      <c r="G72" s="35">
        <f t="shared" ref="G72:G86" si="3">C72-E72</f>
        <v>-195695.06999999998</v>
      </c>
      <c r="K72" s="11"/>
      <c r="L72" s="11"/>
      <c r="M72" s="11"/>
      <c r="N72" s="11"/>
      <c r="O72" s="11"/>
      <c r="P72" s="11"/>
    </row>
    <row r="73" spans="1:16" x14ac:dyDescent="0.25">
      <c r="A73" s="62" t="s">
        <v>595</v>
      </c>
      <c r="B73" s="34"/>
      <c r="C73" s="2">
        <v>66939.28</v>
      </c>
      <c r="D73" s="34"/>
      <c r="E73" s="2">
        <v>79711.92</v>
      </c>
      <c r="F73" s="34"/>
      <c r="G73" s="35">
        <f t="shared" si="3"/>
        <v>-12772.64</v>
      </c>
      <c r="K73" s="163"/>
      <c r="L73" s="163"/>
      <c r="M73" s="11"/>
      <c r="N73" s="11"/>
      <c r="O73" s="11"/>
      <c r="P73" s="11"/>
    </row>
    <row r="74" spans="1:16" x14ac:dyDescent="0.25">
      <c r="A74" s="62" t="s">
        <v>238</v>
      </c>
      <c r="B74" s="34"/>
      <c r="C74" s="2">
        <v>357272.8</v>
      </c>
      <c r="D74" s="34"/>
      <c r="E74" s="2">
        <v>0</v>
      </c>
      <c r="F74" s="34"/>
      <c r="G74" s="35">
        <f t="shared" si="3"/>
        <v>357272.8</v>
      </c>
      <c r="K74" s="11"/>
      <c r="L74" s="11"/>
      <c r="M74" s="11"/>
      <c r="N74" s="11"/>
      <c r="O74" s="11"/>
      <c r="P74" s="11"/>
    </row>
    <row r="75" spans="1:16" x14ac:dyDescent="0.25">
      <c r="A75" s="62" t="s">
        <v>715</v>
      </c>
      <c r="B75" s="34"/>
      <c r="C75" s="2">
        <v>12830.98</v>
      </c>
      <c r="D75" s="34"/>
      <c r="E75" s="2">
        <v>0</v>
      </c>
      <c r="F75" s="34"/>
      <c r="G75" s="35">
        <f t="shared" si="3"/>
        <v>12830.98</v>
      </c>
      <c r="K75" s="11"/>
      <c r="L75" s="11"/>
      <c r="M75" s="11"/>
      <c r="N75" s="11"/>
      <c r="O75" s="11"/>
      <c r="P75" s="11"/>
    </row>
    <row r="76" spans="1:16" x14ac:dyDescent="0.25">
      <c r="A76" s="62" t="s">
        <v>239</v>
      </c>
      <c r="B76" s="34"/>
      <c r="C76" s="2">
        <v>339624.33</v>
      </c>
      <c r="D76" s="34"/>
      <c r="E76" s="2">
        <v>0</v>
      </c>
      <c r="F76" s="34"/>
      <c r="G76" s="35">
        <f t="shared" si="3"/>
        <v>339624.33</v>
      </c>
      <c r="K76" s="11"/>
      <c r="L76" s="11"/>
      <c r="M76" s="11"/>
      <c r="N76" s="11"/>
      <c r="O76" s="11"/>
      <c r="P76" s="11"/>
    </row>
    <row r="77" spans="1:16" x14ac:dyDescent="0.25">
      <c r="A77" s="62" t="s">
        <v>716</v>
      </c>
      <c r="B77" s="34"/>
      <c r="C77" s="2">
        <v>7009.8</v>
      </c>
      <c r="D77" s="34"/>
      <c r="E77" s="2">
        <v>0</v>
      </c>
      <c r="F77" s="34"/>
      <c r="G77" s="35">
        <f t="shared" si="3"/>
        <v>7009.8</v>
      </c>
      <c r="K77" s="11"/>
      <c r="L77" s="11"/>
      <c r="M77" s="11"/>
      <c r="N77" s="11"/>
      <c r="O77" s="11"/>
      <c r="P77" s="11"/>
    </row>
    <row r="78" spans="1:16" x14ac:dyDescent="0.25">
      <c r="A78" s="62" t="s">
        <v>240</v>
      </c>
      <c r="B78" s="34"/>
      <c r="C78" s="2">
        <v>150533.85</v>
      </c>
      <c r="D78" s="34"/>
      <c r="E78" s="2">
        <v>0</v>
      </c>
      <c r="F78" s="34"/>
      <c r="G78" s="35">
        <f t="shared" si="3"/>
        <v>150533.85</v>
      </c>
      <c r="K78" s="11"/>
      <c r="L78" s="11"/>
      <c r="M78" s="11"/>
      <c r="N78" s="11"/>
      <c r="O78" s="11"/>
      <c r="P78" s="11"/>
    </row>
    <row r="79" spans="1:16" x14ac:dyDescent="0.25">
      <c r="A79" s="62" t="s">
        <v>717</v>
      </c>
      <c r="B79" s="34"/>
      <c r="C79" s="2">
        <v>3960.61</v>
      </c>
      <c r="D79" s="34"/>
      <c r="E79" s="2">
        <v>0</v>
      </c>
      <c r="F79" s="34"/>
      <c r="G79" s="35">
        <f t="shared" si="3"/>
        <v>3960.61</v>
      </c>
      <c r="K79" s="11"/>
      <c r="L79" s="11"/>
      <c r="M79" s="11"/>
      <c r="N79" s="11"/>
      <c r="O79" s="11"/>
      <c r="P79" s="11"/>
    </row>
    <row r="80" spans="1:16" x14ac:dyDescent="0.25">
      <c r="A80" s="62" t="s">
        <v>228</v>
      </c>
      <c r="B80" s="34"/>
      <c r="C80" s="2">
        <v>302372.3</v>
      </c>
      <c r="D80" s="34"/>
      <c r="E80" s="2">
        <v>302372.3</v>
      </c>
      <c r="F80" s="34"/>
      <c r="G80" s="35">
        <f t="shared" si="3"/>
        <v>0</v>
      </c>
      <c r="K80" s="11"/>
      <c r="L80" s="11"/>
      <c r="M80" s="11"/>
      <c r="N80" s="11"/>
      <c r="O80" s="11"/>
      <c r="P80" s="11"/>
    </row>
    <row r="81" spans="1:16" x14ac:dyDescent="0.25">
      <c r="A81" s="62" t="s">
        <v>547</v>
      </c>
      <c r="B81" s="34"/>
      <c r="C81" s="2">
        <v>238500</v>
      </c>
      <c r="D81" s="34"/>
      <c r="E81" s="2">
        <v>241000</v>
      </c>
      <c r="F81" s="34"/>
      <c r="G81" s="35">
        <f t="shared" si="3"/>
        <v>-2500</v>
      </c>
      <c r="K81" s="11"/>
      <c r="L81" s="11"/>
      <c r="M81" s="11"/>
      <c r="N81" s="11"/>
      <c r="O81" s="11"/>
      <c r="P81" s="11"/>
    </row>
    <row r="82" spans="1:16" hidden="1" x14ac:dyDescent="0.25">
      <c r="A82" s="62" t="s">
        <v>720</v>
      </c>
      <c r="B82" s="34"/>
      <c r="C82" s="161">
        <v>0</v>
      </c>
      <c r="D82" s="34"/>
      <c r="E82" s="2">
        <v>0</v>
      </c>
      <c r="F82" s="34"/>
      <c r="G82" s="35">
        <f t="shared" si="3"/>
        <v>0</v>
      </c>
    </row>
    <row r="83" spans="1:16" hidden="1" x14ac:dyDescent="0.25">
      <c r="A83" s="62" t="s">
        <v>737</v>
      </c>
      <c r="B83" s="34"/>
      <c r="C83" s="161">
        <v>0</v>
      </c>
      <c r="D83" s="34"/>
      <c r="E83" s="2">
        <v>0</v>
      </c>
      <c r="F83" s="34"/>
      <c r="G83" s="35">
        <f t="shared" ref="G83" si="4">C83-E83</f>
        <v>0</v>
      </c>
    </row>
    <row r="84" spans="1:16" x14ac:dyDescent="0.25">
      <c r="A84" s="62" t="s">
        <v>718</v>
      </c>
      <c r="B84" s="34"/>
      <c r="C84" s="2">
        <v>1750</v>
      </c>
      <c r="D84" s="34"/>
      <c r="E84" s="2">
        <v>1300</v>
      </c>
      <c r="F84" s="34"/>
      <c r="G84" s="35">
        <f t="shared" si="3"/>
        <v>450</v>
      </c>
    </row>
    <row r="85" spans="1:16" x14ac:dyDescent="0.25">
      <c r="A85" s="62" t="s">
        <v>719</v>
      </c>
      <c r="B85" s="34"/>
      <c r="C85" s="2">
        <v>1409.71</v>
      </c>
      <c r="D85" s="34"/>
      <c r="E85" s="2">
        <v>-1064.81</v>
      </c>
      <c r="F85" s="34"/>
      <c r="G85" s="35">
        <f t="shared" si="3"/>
        <v>2474.52</v>
      </c>
    </row>
    <row r="86" spans="1:16" hidden="1" x14ac:dyDescent="0.25">
      <c r="A86" s="62" t="s">
        <v>548</v>
      </c>
      <c r="B86" s="34"/>
      <c r="C86" s="161">
        <v>0</v>
      </c>
      <c r="D86" s="34"/>
      <c r="E86" s="2">
        <v>0</v>
      </c>
      <c r="F86" s="34"/>
      <c r="G86" s="35">
        <f t="shared" si="3"/>
        <v>0</v>
      </c>
    </row>
    <row r="87" spans="1:16" ht="12" customHeight="1" x14ac:dyDescent="0.25">
      <c r="B87" s="34"/>
      <c r="C87" s="2"/>
      <c r="D87" s="34"/>
      <c r="E87" s="2"/>
      <c r="F87" s="34"/>
      <c r="G87" s="35"/>
    </row>
    <row r="88" spans="1:16" x14ac:dyDescent="0.25">
      <c r="A88" s="5" t="s">
        <v>722</v>
      </c>
      <c r="B88" s="90"/>
      <c r="C88" s="2">
        <f>SUM(C72:C87)+C68</f>
        <v>2120960.17</v>
      </c>
      <c r="D88" s="34"/>
      <c r="E88" s="2">
        <f>SUM(E72:E87)+E68</f>
        <v>1461368.0899999999</v>
      </c>
      <c r="F88" s="32"/>
      <c r="G88" s="34">
        <f>SUM(G72:G87)</f>
        <v>663189.18000000005</v>
      </c>
    </row>
    <row r="89" spans="1:16" ht="18.75" customHeight="1" x14ac:dyDescent="0.25">
      <c r="B89" s="34"/>
      <c r="C89" s="2"/>
      <c r="D89" s="34"/>
      <c r="E89" s="2"/>
      <c r="F89" s="34"/>
      <c r="G89" s="35"/>
    </row>
    <row r="90" spans="1:16" x14ac:dyDescent="0.25">
      <c r="B90" s="34"/>
      <c r="C90" s="180" t="s">
        <v>92</v>
      </c>
      <c r="D90" s="180"/>
      <c r="E90" s="180"/>
      <c r="F90" s="157"/>
      <c r="G90" s="36"/>
    </row>
    <row r="91" spans="1:16" ht="13.5" customHeight="1" x14ac:dyDescent="0.25">
      <c r="B91" s="34"/>
      <c r="C91" s="2"/>
      <c r="D91" s="34"/>
      <c r="E91" s="2"/>
      <c r="F91" s="34"/>
      <c r="G91" s="35"/>
    </row>
    <row r="92" spans="1:16" x14ac:dyDescent="0.25">
      <c r="A92" s="4" t="s">
        <v>236</v>
      </c>
      <c r="B92" s="34"/>
      <c r="C92" s="2">
        <v>80082.25</v>
      </c>
      <c r="D92" s="34"/>
      <c r="E92" s="2">
        <v>71082.25</v>
      </c>
      <c r="F92" s="34"/>
      <c r="G92" s="35">
        <f>C92-E92</f>
        <v>9000</v>
      </c>
      <c r="H92" s="17"/>
    </row>
    <row r="93" spans="1:16" x14ac:dyDescent="0.25">
      <c r="A93" s="62" t="s">
        <v>732</v>
      </c>
      <c r="B93" s="34"/>
      <c r="C93" s="2">
        <v>-46249.23</v>
      </c>
      <c r="D93" s="34"/>
      <c r="E93" s="2">
        <v>137102.35999999999</v>
      </c>
      <c r="F93" s="34"/>
      <c r="G93" s="35">
        <f>C93-E93</f>
        <v>-183351.59</v>
      </c>
      <c r="I93" s="38">
        <f>G93-'Consolidated Income Statement'!C234</f>
        <v>0</v>
      </c>
      <c r="J93" s="38">
        <f>C93-'Consolidated Income Statement'!G234</f>
        <v>-1.4188117347657681E-9</v>
      </c>
    </row>
    <row r="94" spans="1:16" ht="13.5" customHeight="1" x14ac:dyDescent="0.25">
      <c r="B94" s="35"/>
      <c r="C94" s="2"/>
      <c r="D94" s="35"/>
      <c r="E94" s="2"/>
      <c r="F94" s="35"/>
      <c r="G94" s="35"/>
    </row>
    <row r="95" spans="1:16" ht="15" customHeight="1" x14ac:dyDescent="0.25">
      <c r="A95" s="5" t="s">
        <v>93</v>
      </c>
      <c r="B95" s="35"/>
      <c r="C95" s="2">
        <f>SUM(C92:C94)</f>
        <v>33833.019999999997</v>
      </c>
      <c r="D95" s="35"/>
      <c r="E95" s="2">
        <f>SUM(E92:E94)</f>
        <v>208184.61</v>
      </c>
      <c r="F95" s="35"/>
      <c r="G95" s="35">
        <f>C95-E95</f>
        <v>-174351.59</v>
      </c>
    </row>
    <row r="96" spans="1:16" ht="16.5" customHeight="1" x14ac:dyDescent="0.25">
      <c r="B96" s="35"/>
      <c r="C96" s="2"/>
      <c r="D96" s="35"/>
      <c r="E96" s="2"/>
      <c r="F96" s="35"/>
      <c r="G96" s="35"/>
    </row>
    <row r="97" spans="1:7" x14ac:dyDescent="0.25">
      <c r="A97" s="5" t="s">
        <v>11</v>
      </c>
      <c r="B97" s="37"/>
      <c r="C97" s="89">
        <f>+C88+C95</f>
        <v>2154793.19</v>
      </c>
      <c r="D97" s="37"/>
      <c r="E97" s="89">
        <f>+E88+E95</f>
        <v>1669552.6999999997</v>
      </c>
      <c r="F97" s="37"/>
      <c r="G97" s="90">
        <f>G68+G88+G95</f>
        <v>485240.49000000011</v>
      </c>
    </row>
    <row r="98" spans="1:7" x14ac:dyDescent="0.25">
      <c r="B98" s="17"/>
      <c r="C98" s="2"/>
      <c r="E98" s="2"/>
    </row>
    <row r="99" spans="1:7" x14ac:dyDescent="0.25">
      <c r="B99" s="17"/>
      <c r="C99" s="2"/>
      <c r="E99" s="2"/>
    </row>
    <row r="100" spans="1:7" hidden="1" x14ac:dyDescent="0.25">
      <c r="B100" s="17"/>
      <c r="C100" s="2">
        <f>C97-C57</f>
        <v>0</v>
      </c>
      <c r="E100" s="2">
        <f>E97-E57</f>
        <v>0</v>
      </c>
    </row>
  </sheetData>
  <mergeCells count="8">
    <mergeCell ref="C62:E62"/>
    <mergeCell ref="C90:E90"/>
    <mergeCell ref="C6:E6"/>
    <mergeCell ref="C8:E8"/>
    <mergeCell ref="C19:E19"/>
    <mergeCell ref="C38:E38"/>
    <mergeCell ref="C50:E50"/>
    <mergeCell ref="B60:F60"/>
  </mergeCells>
  <printOptions horizontalCentered="1"/>
  <pageMargins left="0.5" right="0.5" top="0.25" bottom="0.5" header="0.5" footer="0.5"/>
  <pageSetup scale="95" fitToHeight="0" orientation="portrait" r:id="rId1"/>
  <headerFooter alignWithMargins="0"/>
  <rowBreaks count="1" manualBreakCount="1">
    <brk id="5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257"/>
  <sheetViews>
    <sheetView tabSelected="1" zoomScaleNormal="100" zoomScaleSheetLayoutView="80" workbookViewId="0">
      <pane xSplit="2" ySplit="8" topLeftCell="C73" activePane="bottomRight" state="frozen"/>
      <selection activeCell="A108" sqref="A108"/>
      <selection pane="topRight" activeCell="A108" sqref="A108"/>
      <selection pane="bottomLeft" activeCell="A108" sqref="A108"/>
      <selection pane="bottomRight" activeCell="C6" sqref="C6"/>
    </sheetView>
  </sheetViews>
  <sheetFormatPr defaultColWidth="9.28515625" defaultRowHeight="15" x14ac:dyDescent="0.25"/>
  <cols>
    <col min="1" max="1" width="9.28515625" style="1"/>
    <col min="2" max="2" width="43.42578125" style="1" customWidth="1"/>
    <col min="3" max="3" width="12.7109375" style="18" customWidth="1"/>
    <col min="4" max="4" width="13.28515625" style="13" bestFit="1" customWidth="1"/>
    <col min="5" max="5" width="16.7109375" style="12" customWidth="1"/>
    <col min="6" max="6" width="2.7109375" style="12" customWidth="1"/>
    <col min="7" max="7" width="14.28515625" style="18" bestFit="1" customWidth="1"/>
    <col min="8" max="8" width="14.28515625" style="13" bestFit="1" customWidth="1"/>
    <col min="9" max="9" width="14.7109375" style="12" customWidth="1"/>
    <col min="10" max="16384" width="9.28515625" style="1"/>
  </cols>
  <sheetData>
    <row r="1" spans="1:17" ht="18" customHeight="1" x14ac:dyDescent="0.25">
      <c r="B1" s="57" t="str">
        <f>+'Balance Sheet'!D1</f>
        <v>The Place Master Association, Inc.</v>
      </c>
      <c r="D1" s="58"/>
      <c r="E1" s="59"/>
      <c r="F1" s="59"/>
      <c r="G1" s="60"/>
      <c r="H1" s="58"/>
    </row>
    <row r="2" spans="1:17" ht="18" customHeight="1" x14ac:dyDescent="0.25">
      <c r="B2" s="57" t="s">
        <v>747</v>
      </c>
      <c r="D2" s="58"/>
      <c r="E2" s="59"/>
      <c r="F2" s="59"/>
      <c r="G2" s="60"/>
      <c r="H2" s="58"/>
    </row>
    <row r="3" spans="1:17" ht="18" customHeight="1" x14ac:dyDescent="0.25">
      <c r="B3" s="57" t="s">
        <v>796</v>
      </c>
      <c r="D3" s="58"/>
      <c r="E3" s="59"/>
      <c r="F3" s="59"/>
      <c r="G3" s="60"/>
      <c r="H3" s="58"/>
    </row>
    <row r="4" spans="1:17" x14ac:dyDescent="0.25">
      <c r="B4" s="96"/>
      <c r="C4" s="19"/>
      <c r="D4" s="16"/>
      <c r="E4" s="15"/>
      <c r="F4" s="15"/>
      <c r="G4" s="19"/>
      <c r="H4" s="16"/>
      <c r="I4" s="15"/>
    </row>
    <row r="5" spans="1:17" ht="14.65" customHeight="1" x14ac:dyDescent="0.25">
      <c r="C5" s="182" t="s">
        <v>21</v>
      </c>
      <c r="D5" s="182"/>
      <c r="E5" s="182"/>
      <c r="F5" s="21"/>
      <c r="G5" s="182" t="s">
        <v>20</v>
      </c>
      <c r="H5" s="182"/>
      <c r="I5" s="182"/>
    </row>
    <row r="6" spans="1:17" x14ac:dyDescent="0.25">
      <c r="C6" s="169">
        <v>2022</v>
      </c>
      <c r="D6" s="16"/>
      <c r="E6" s="15"/>
      <c r="F6" s="21"/>
      <c r="G6" s="169">
        <v>2022</v>
      </c>
      <c r="H6" s="16"/>
      <c r="I6" s="21"/>
    </row>
    <row r="7" spans="1:17" x14ac:dyDescent="0.25">
      <c r="C7" s="168" t="s">
        <v>0</v>
      </c>
      <c r="D7" s="170" t="s">
        <v>1</v>
      </c>
      <c r="E7" s="171" t="s">
        <v>2</v>
      </c>
      <c r="F7" s="172"/>
      <c r="G7" s="168" t="s">
        <v>0</v>
      </c>
      <c r="H7" s="170" t="s">
        <v>1</v>
      </c>
      <c r="I7" s="171" t="s">
        <v>2</v>
      </c>
    </row>
    <row r="8" spans="1:17" x14ac:dyDescent="0.25">
      <c r="B8" s="10" t="s">
        <v>757</v>
      </c>
      <c r="C8" s="20"/>
      <c r="D8" s="93"/>
      <c r="E8" s="14"/>
      <c r="F8" s="14"/>
      <c r="G8" s="20"/>
      <c r="H8" s="93"/>
      <c r="I8" s="14"/>
      <c r="J8" s="92"/>
    </row>
    <row r="9" spans="1:17" x14ac:dyDescent="0.25">
      <c r="B9" s="10" t="s">
        <v>748</v>
      </c>
      <c r="C9" s="20"/>
      <c r="D9" s="93"/>
      <c r="E9" s="14"/>
      <c r="F9" s="14"/>
      <c r="G9" s="20"/>
      <c r="H9" s="93"/>
      <c r="I9" s="14"/>
      <c r="J9" s="92"/>
    </row>
    <row r="10" spans="1:17" x14ac:dyDescent="0.25">
      <c r="A10" s="173" t="s">
        <v>39</v>
      </c>
      <c r="B10" s="174" t="s">
        <v>577</v>
      </c>
      <c r="C10" s="94">
        <f>VLOOKUP(A10,MTD!O:Q,2,0)</f>
        <v>179644.92</v>
      </c>
      <c r="D10" s="33">
        <f>VLOOKUP(A10,MTD!O:Q,3,0)</f>
        <v>200373</v>
      </c>
      <c r="E10" s="32">
        <f t="shared" ref="E10:E17" si="0">C10-D10</f>
        <v>-20728.079999999987</v>
      </c>
      <c r="F10" s="14"/>
      <c r="G10" s="94">
        <f>VLOOKUP(A10,YTD!O:Q,2,0)</f>
        <v>1741836.5</v>
      </c>
      <c r="H10" s="33">
        <f>VLOOKUP(A10,YTD!O:Q,3,0)</f>
        <v>2003730</v>
      </c>
      <c r="I10" s="32">
        <f t="shared" ref="I10:I73" si="1">G10-H10</f>
        <v>-261893.5</v>
      </c>
      <c r="J10" s="92"/>
    </row>
    <row r="11" spans="1:17" x14ac:dyDescent="0.25">
      <c r="A11" s="173" t="s">
        <v>621</v>
      </c>
      <c r="B11" s="174" t="s">
        <v>155</v>
      </c>
      <c r="C11" s="94">
        <f>VLOOKUP(A11,MTD!O:Q,2,0)</f>
        <v>169170.98</v>
      </c>
      <c r="D11" s="33">
        <f>VLOOKUP(A11,MTD!O:Q,3,0)</f>
        <v>159339</v>
      </c>
      <c r="E11" s="32">
        <f t="shared" si="0"/>
        <v>9831.9800000000105</v>
      </c>
      <c r="F11" s="14"/>
      <c r="G11" s="94">
        <f>VLOOKUP(A11,YTD!O:Q,2,0)</f>
        <v>1600932.8</v>
      </c>
      <c r="H11" s="33">
        <f>VLOOKUP(A11,YTD!O:Q,3,0)</f>
        <v>1593390</v>
      </c>
      <c r="I11" s="32">
        <f t="shared" si="1"/>
        <v>7542.8000000000466</v>
      </c>
      <c r="J11" s="92"/>
    </row>
    <row r="12" spans="1:17" x14ac:dyDescent="0.25">
      <c r="A12" s="173" t="s">
        <v>40</v>
      </c>
      <c r="B12" s="174" t="s">
        <v>156</v>
      </c>
      <c r="C12" s="94">
        <f>VLOOKUP(A12,MTD!O:Q,2,0)</f>
        <v>73992.240000000005</v>
      </c>
      <c r="D12" s="33">
        <f>VLOOKUP(A12,MTD!O:Q,3,0)</f>
        <v>85859</v>
      </c>
      <c r="E12" s="32">
        <f t="shared" si="0"/>
        <v>-11866.759999999995</v>
      </c>
      <c r="F12" s="14"/>
      <c r="G12" s="94">
        <f>VLOOKUP(A12,YTD!O:Q,2,0)</f>
        <v>699347.08</v>
      </c>
      <c r="H12" s="33">
        <f>VLOOKUP(A12,YTD!O:Q,3,0)</f>
        <v>858590</v>
      </c>
      <c r="I12" s="32">
        <f t="shared" si="1"/>
        <v>-159242.92000000004</v>
      </c>
      <c r="J12" s="92"/>
    </row>
    <row r="13" spans="1:17" x14ac:dyDescent="0.25">
      <c r="A13" s="173" t="s">
        <v>157</v>
      </c>
      <c r="B13" s="174" t="s">
        <v>729</v>
      </c>
      <c r="C13" s="94">
        <f>VLOOKUP(A13,MTD!O:Q,2,0)</f>
        <v>5757.85</v>
      </c>
      <c r="D13" s="33">
        <f>VLOOKUP(A13,MTD!O:Q,3,0)</f>
        <v>0</v>
      </c>
      <c r="E13" s="32">
        <f t="shared" si="0"/>
        <v>5757.85</v>
      </c>
      <c r="F13" s="14"/>
      <c r="G13" s="94">
        <f>VLOOKUP(A13,YTD!O:Q,2,0)</f>
        <v>72463.509999999995</v>
      </c>
      <c r="H13" s="33">
        <f>VLOOKUP(A13,YTD!O:Q,3,0)</f>
        <v>0</v>
      </c>
      <c r="I13" s="32">
        <f t="shared" si="1"/>
        <v>72463.509999999995</v>
      </c>
      <c r="J13" s="92"/>
      <c r="Q13" s="10"/>
    </row>
    <row r="14" spans="1:17" x14ac:dyDescent="0.25">
      <c r="A14" s="173" t="s">
        <v>158</v>
      </c>
      <c r="B14" s="174" t="s">
        <v>730</v>
      </c>
      <c r="C14" s="94">
        <f>VLOOKUP(A14,MTD!O:Q,2,0)</f>
        <v>3390.2</v>
      </c>
      <c r="D14" s="33">
        <f>VLOOKUP(A14,MTD!O:Q,3,0)</f>
        <v>0</v>
      </c>
      <c r="E14" s="32">
        <f t="shared" si="0"/>
        <v>3390.2</v>
      </c>
      <c r="F14" s="14"/>
      <c r="G14" s="94">
        <f>VLOOKUP(A14,YTD!O:Q,2,0)</f>
        <v>73119.56</v>
      </c>
      <c r="H14" s="33">
        <f>VLOOKUP(A14,YTD!O:Q,3,0)</f>
        <v>0</v>
      </c>
      <c r="I14" s="32">
        <f t="shared" si="1"/>
        <v>73119.56</v>
      </c>
      <c r="J14" s="92"/>
    </row>
    <row r="15" spans="1:17" x14ac:dyDescent="0.25">
      <c r="A15" s="173" t="s">
        <v>159</v>
      </c>
      <c r="B15" s="174" t="s">
        <v>731</v>
      </c>
      <c r="C15" s="94">
        <f>VLOOKUP(A15,MTD!O:Q,2,0)</f>
        <v>2094.12</v>
      </c>
      <c r="D15" s="33">
        <f>VLOOKUP(A15,MTD!O:Q,3,0)</f>
        <v>0</v>
      </c>
      <c r="E15" s="32">
        <f t="shared" si="0"/>
        <v>2094.12</v>
      </c>
      <c r="F15" s="14"/>
      <c r="G15" s="94">
        <f>VLOOKUP(A15,YTD!O:Q,2,0)</f>
        <v>38830.89</v>
      </c>
      <c r="H15" s="33">
        <f>VLOOKUP(A15,YTD!O:Q,3,0)</f>
        <v>0</v>
      </c>
      <c r="I15" s="32">
        <f t="shared" si="1"/>
        <v>38830.89</v>
      </c>
      <c r="J15" s="92"/>
    </row>
    <row r="16" spans="1:17" hidden="1" x14ac:dyDescent="0.25">
      <c r="A16" s="173" t="s">
        <v>36</v>
      </c>
      <c r="B16" s="174" t="s">
        <v>44</v>
      </c>
      <c r="C16" s="94">
        <f>VLOOKUP(A16,MTD!O:Q,2,0)</f>
        <v>0</v>
      </c>
      <c r="D16" s="33">
        <f>VLOOKUP(A16,MTD!O:Q,3,0)</f>
        <v>0</v>
      </c>
      <c r="E16" s="32">
        <f t="shared" si="0"/>
        <v>0</v>
      </c>
      <c r="F16" s="14"/>
      <c r="G16" s="94">
        <f>VLOOKUP(A16,YTD!O:Q,2,0)</f>
        <v>0</v>
      </c>
      <c r="H16" s="33">
        <f>VLOOKUP(A16,YTD!O:Q,3,0)</f>
        <v>0</v>
      </c>
      <c r="I16" s="32">
        <f t="shared" si="1"/>
        <v>0</v>
      </c>
      <c r="J16" s="92"/>
    </row>
    <row r="17" spans="1:12" x14ac:dyDescent="0.25">
      <c r="A17" s="173" t="s">
        <v>41</v>
      </c>
      <c r="B17" s="174" t="s">
        <v>758</v>
      </c>
      <c r="C17" s="94">
        <f>VLOOKUP(A17,MTD!O:Q,2,0)</f>
        <v>569.58000000000004</v>
      </c>
      <c r="D17" s="33">
        <f>VLOOKUP(A17,MTD!O:Q,3,0)</f>
        <v>0</v>
      </c>
      <c r="E17" s="32">
        <f t="shared" si="0"/>
        <v>569.58000000000004</v>
      </c>
      <c r="F17" s="14"/>
      <c r="G17" s="94">
        <f>VLOOKUP(A17,YTD!O:Q,2,0)</f>
        <v>5370.9</v>
      </c>
      <c r="H17" s="33">
        <f>VLOOKUP(A17,YTD!O:Q,3,0)</f>
        <v>0</v>
      </c>
      <c r="I17" s="32">
        <f t="shared" si="1"/>
        <v>5370.9</v>
      </c>
      <c r="J17" s="92"/>
    </row>
    <row r="18" spans="1:12" x14ac:dyDescent="0.25">
      <c r="A18" s="173" t="s">
        <v>594</v>
      </c>
      <c r="B18" s="174" t="s">
        <v>759</v>
      </c>
      <c r="C18" s="94">
        <f>VLOOKUP(A18,MTD!O:Q,2,0)</f>
        <v>23</v>
      </c>
      <c r="D18" s="33">
        <f>VLOOKUP(A18,MTD!O:Q,3,0)</f>
        <v>0</v>
      </c>
      <c r="E18" s="32">
        <f t="shared" ref="E18:E20" si="2">C18-D18</f>
        <v>23</v>
      </c>
      <c r="F18" s="14"/>
      <c r="G18" s="94">
        <f>VLOOKUP(A18,YTD!O:Q,2,0)</f>
        <v>1097</v>
      </c>
      <c r="H18" s="33">
        <f>VLOOKUP(A18,YTD!O:Q,3,0)</f>
        <v>0</v>
      </c>
      <c r="I18" s="32">
        <f t="shared" si="1"/>
        <v>1097</v>
      </c>
      <c r="J18" s="92"/>
    </row>
    <row r="19" spans="1:12" x14ac:dyDescent="0.25">
      <c r="A19" s="173" t="s">
        <v>42</v>
      </c>
      <c r="B19" s="174" t="s">
        <v>160</v>
      </c>
      <c r="C19" s="94">
        <f>VLOOKUP(A19,MTD!O:Q,2,0)</f>
        <v>2112.66</v>
      </c>
      <c r="D19" s="33">
        <f>VLOOKUP(A19,MTD!O:Q,3,0)</f>
        <v>0</v>
      </c>
      <c r="E19" s="32">
        <f t="shared" si="2"/>
        <v>2112.66</v>
      </c>
      <c r="F19" s="14"/>
      <c r="G19" s="94">
        <f>VLOOKUP(A19,YTD!O:Q,2,0)</f>
        <v>14788.62</v>
      </c>
      <c r="H19" s="33">
        <f>VLOOKUP(A19,YTD!O:Q,3,0)</f>
        <v>0</v>
      </c>
      <c r="I19" s="32">
        <f t="shared" si="1"/>
        <v>14788.62</v>
      </c>
      <c r="J19" s="92"/>
    </row>
    <row r="20" spans="1:12" x14ac:dyDescent="0.25">
      <c r="A20" s="173" t="s">
        <v>578</v>
      </c>
      <c r="B20" s="1" t="s">
        <v>568</v>
      </c>
      <c r="C20" s="94">
        <f>VLOOKUP(A20,MTD!O:Q,2,0)</f>
        <v>3000</v>
      </c>
      <c r="D20" s="33">
        <f>VLOOKUP(A20,MTD!O:Q,3,0)</f>
        <v>0</v>
      </c>
      <c r="E20" s="32">
        <f t="shared" si="2"/>
        <v>3000</v>
      </c>
      <c r="F20" s="14"/>
      <c r="G20" s="94">
        <f>VLOOKUP(A20,YTD!O:Q,2,0)</f>
        <v>42000</v>
      </c>
      <c r="H20" s="33">
        <f>VLOOKUP(A20,YTD!O:Q,3,0)</f>
        <v>0</v>
      </c>
      <c r="I20" s="32">
        <f t="shared" si="1"/>
        <v>42000</v>
      </c>
      <c r="J20" s="92"/>
    </row>
    <row r="21" spans="1:12" x14ac:dyDescent="0.25">
      <c r="A21" s="173" t="s">
        <v>605</v>
      </c>
      <c r="B21" s="1" t="s">
        <v>760</v>
      </c>
      <c r="C21" s="94">
        <f>VLOOKUP(A21,MTD!O:Q,2,0)</f>
        <v>855</v>
      </c>
      <c r="D21" s="33">
        <f>VLOOKUP(A21,MTD!O:Q,3,0)</f>
        <v>0</v>
      </c>
      <c r="E21" s="32">
        <f t="shared" ref="E21:E27" si="3">C21-D21</f>
        <v>855</v>
      </c>
      <c r="F21" s="14"/>
      <c r="G21" s="94">
        <f>VLOOKUP(A21,YTD!O:Q,2,0)</f>
        <v>3650.23</v>
      </c>
      <c r="H21" s="33">
        <f>VLOOKUP(A21,YTD!O:Q,3,0)</f>
        <v>0</v>
      </c>
      <c r="I21" s="32">
        <f t="shared" si="1"/>
        <v>3650.23</v>
      </c>
      <c r="J21" s="92"/>
      <c r="L21" s="175"/>
    </row>
    <row r="22" spans="1:12" x14ac:dyDescent="0.25">
      <c r="A22" s="173" t="s">
        <v>13</v>
      </c>
      <c r="B22" s="174" t="s">
        <v>761</v>
      </c>
      <c r="C22" s="94">
        <f>VLOOKUP(A22,MTD!O:Q,2,0)</f>
        <v>4652.99</v>
      </c>
      <c r="D22" s="33">
        <f>VLOOKUP(A22,MTD!O:Q,3,0)</f>
        <v>0</v>
      </c>
      <c r="E22" s="32">
        <f t="shared" si="3"/>
        <v>4652.99</v>
      </c>
      <c r="F22" s="14"/>
      <c r="G22" s="94">
        <f>VLOOKUP(A22,YTD!O:Q,2,0)</f>
        <v>10610</v>
      </c>
      <c r="H22" s="33">
        <f>VLOOKUP(A22,YTD!O:Q,3,0)</f>
        <v>0</v>
      </c>
      <c r="I22" s="32">
        <f t="shared" si="1"/>
        <v>10610</v>
      </c>
      <c r="J22" s="92"/>
    </row>
    <row r="23" spans="1:12" x14ac:dyDescent="0.25">
      <c r="A23" s="173" t="s">
        <v>43</v>
      </c>
      <c r="B23" s="174" t="s">
        <v>45</v>
      </c>
      <c r="C23" s="94">
        <f>VLOOKUP(A23,MTD!O:Q,2,0)</f>
        <v>0</v>
      </c>
      <c r="D23" s="33">
        <f>VLOOKUP(A23,MTD!O:Q,3,0)</f>
        <v>0</v>
      </c>
      <c r="E23" s="32">
        <f t="shared" si="3"/>
        <v>0</v>
      </c>
      <c r="F23" s="14"/>
      <c r="G23" s="94">
        <f>VLOOKUP(A23,YTD!O:Q,2,0)</f>
        <v>13263.11</v>
      </c>
      <c r="H23" s="33">
        <f>VLOOKUP(A23,YTD!O:Q,3,0)</f>
        <v>0</v>
      </c>
      <c r="I23" s="32">
        <f t="shared" si="1"/>
        <v>13263.11</v>
      </c>
      <c r="J23" s="92"/>
      <c r="L23" s="176"/>
    </row>
    <row r="24" spans="1:12" x14ac:dyDescent="0.25">
      <c r="A24" s="173" t="s">
        <v>346</v>
      </c>
      <c r="B24" s="174" t="s">
        <v>46</v>
      </c>
      <c r="C24" s="94">
        <f>VLOOKUP(A24,MTD!O:Q,2,0)</f>
        <v>0</v>
      </c>
      <c r="D24" s="33">
        <f>VLOOKUP(A24,MTD!O:Q,3,0)</f>
        <v>0</v>
      </c>
      <c r="E24" s="32">
        <f t="shared" si="3"/>
        <v>0</v>
      </c>
      <c r="F24" s="14"/>
      <c r="G24" s="94">
        <f>VLOOKUP(A24,YTD!O:Q,2,0)</f>
        <v>-286304.39</v>
      </c>
      <c r="H24" s="33">
        <f>VLOOKUP(A24,YTD!O:Q,3,0)</f>
        <v>0</v>
      </c>
      <c r="I24" s="32">
        <f t="shared" si="1"/>
        <v>-286304.39</v>
      </c>
      <c r="J24" s="92"/>
    </row>
    <row r="25" spans="1:12" hidden="1" x14ac:dyDescent="0.25">
      <c r="A25" s="173" t="s">
        <v>18</v>
      </c>
      <c r="B25" s="174" t="s">
        <v>762</v>
      </c>
      <c r="C25" s="94">
        <f>VLOOKUP(A25,MTD!O:Q,2,0)</f>
        <v>0</v>
      </c>
      <c r="D25" s="33">
        <f>VLOOKUP(A25,MTD!O:Q,3,0)</f>
        <v>0</v>
      </c>
      <c r="E25" s="32">
        <f t="shared" si="3"/>
        <v>0</v>
      </c>
      <c r="F25" s="14"/>
      <c r="G25" s="94">
        <f>VLOOKUP(A25,YTD!O:Q,2,0)</f>
        <v>0</v>
      </c>
      <c r="H25" s="33">
        <f>VLOOKUP(A25,YTD!O:Q,3,0)</f>
        <v>0</v>
      </c>
      <c r="I25" s="32">
        <f t="shared" si="1"/>
        <v>0</v>
      </c>
      <c r="J25" s="92"/>
    </row>
    <row r="26" spans="1:12" x14ac:dyDescent="0.25">
      <c r="A26" s="173" t="s">
        <v>14</v>
      </c>
      <c r="B26" s="174" t="s">
        <v>763</v>
      </c>
      <c r="C26" s="94">
        <f>VLOOKUP(A26,MTD!O:Q,2,0)</f>
        <v>144.66999999999999</v>
      </c>
      <c r="D26" s="33">
        <f>VLOOKUP(A26,MTD!O:Q,3,0)</f>
        <v>0</v>
      </c>
      <c r="E26" s="32">
        <f t="shared" si="3"/>
        <v>144.66999999999999</v>
      </c>
      <c r="F26" s="14"/>
      <c r="G26" s="94">
        <f>VLOOKUP(A26,YTD!O:Q,2,0)</f>
        <v>992.87</v>
      </c>
      <c r="H26" s="93"/>
      <c r="I26" s="32">
        <f t="shared" si="1"/>
        <v>992.87</v>
      </c>
      <c r="J26" s="92"/>
    </row>
    <row r="27" spans="1:12" hidden="1" x14ac:dyDescent="0.25">
      <c r="A27" s="173" t="s">
        <v>697</v>
      </c>
      <c r="B27" s="11" t="s">
        <v>764</v>
      </c>
      <c r="C27" s="94">
        <f>VLOOKUP(A27,MTD!O:Q,2,0)</f>
        <v>0</v>
      </c>
      <c r="D27" s="33">
        <f>VLOOKUP(A27,MTD!O:Q,3,0)</f>
        <v>0</v>
      </c>
      <c r="E27" s="32">
        <f t="shared" si="3"/>
        <v>0</v>
      </c>
      <c r="F27" s="14"/>
      <c r="G27" s="94">
        <f>VLOOKUP(A27,YTD!O:Q,2,0)</f>
        <v>0</v>
      </c>
      <c r="H27" s="33">
        <f>VLOOKUP(A26,YTD!O:Q,3,0)</f>
        <v>0</v>
      </c>
      <c r="I27" s="32">
        <f t="shared" si="1"/>
        <v>0</v>
      </c>
      <c r="J27" s="92"/>
    </row>
    <row r="28" spans="1:12" x14ac:dyDescent="0.25">
      <c r="B28" s="10" t="s">
        <v>749</v>
      </c>
      <c r="C28" s="31">
        <f>SUM(C10:C27)</f>
        <v>445408.20999999996</v>
      </c>
      <c r="D28" s="31">
        <f>SUM(D10:D27)</f>
        <v>445571</v>
      </c>
      <c r="E28" s="31">
        <f>SUM(E10:E27)</f>
        <v>-162.78999999997367</v>
      </c>
      <c r="F28" s="14"/>
      <c r="G28" s="31">
        <f>SUM(G10:G27)</f>
        <v>4031998.6800000011</v>
      </c>
      <c r="H28" s="31">
        <f>SUM(H10:H27)</f>
        <v>4455710</v>
      </c>
      <c r="I28" s="32">
        <f>G28-H28</f>
        <v>-423711.3199999989</v>
      </c>
      <c r="J28" s="92"/>
    </row>
    <row r="29" spans="1:12" x14ac:dyDescent="0.25">
      <c r="B29" s="10"/>
      <c r="C29" s="31"/>
      <c r="D29" s="33"/>
      <c r="E29" s="32"/>
      <c r="F29" s="14"/>
      <c r="G29" s="31"/>
      <c r="H29" s="33"/>
      <c r="I29" s="32"/>
      <c r="J29" s="92"/>
    </row>
    <row r="30" spans="1:12" x14ac:dyDescent="0.25">
      <c r="B30" s="10" t="s">
        <v>750</v>
      </c>
      <c r="C30" s="31"/>
      <c r="D30" s="33"/>
      <c r="E30" s="32"/>
      <c r="F30" s="14"/>
      <c r="G30" s="31"/>
      <c r="H30" s="33"/>
      <c r="I30" s="32"/>
      <c r="J30" s="92"/>
    </row>
    <row r="31" spans="1:12" x14ac:dyDescent="0.25">
      <c r="A31" s="173" t="s">
        <v>348</v>
      </c>
      <c r="B31" s="174" t="s">
        <v>436</v>
      </c>
      <c r="C31" s="94">
        <f>VLOOKUP(A31,MTD!O:Q,2,0)</f>
        <v>7950.93</v>
      </c>
      <c r="D31" s="33">
        <f>VLOOKUP(A31,MTD!O:Q,3,0)</f>
        <v>10030</v>
      </c>
      <c r="E31" s="32">
        <f t="shared" ref="E31:E34" si="4">C31-D31</f>
        <v>-2079.0699999999997</v>
      </c>
      <c r="F31" s="14"/>
      <c r="G31" s="94">
        <f>VLOOKUP(A31,YTD!O:Q,2,0)</f>
        <v>115191.96</v>
      </c>
      <c r="H31" s="33">
        <f>VLOOKUP(A31,YTD!O:Q,3,0)</f>
        <v>92650</v>
      </c>
      <c r="I31" s="32">
        <f t="shared" si="1"/>
        <v>22541.960000000006</v>
      </c>
      <c r="J31" s="92"/>
    </row>
    <row r="32" spans="1:12" x14ac:dyDescent="0.25">
      <c r="A32" s="173" t="s">
        <v>349</v>
      </c>
      <c r="B32" s="174" t="s">
        <v>437</v>
      </c>
      <c r="C32" s="94">
        <f>VLOOKUP(A32,MTD!O:Q,2,0)</f>
        <v>0</v>
      </c>
      <c r="D32" s="33">
        <f>VLOOKUP(A32,MTD!O:Q,3,0)</f>
        <v>0</v>
      </c>
      <c r="E32" s="32">
        <f t="shared" si="4"/>
        <v>0</v>
      </c>
      <c r="F32" s="14"/>
      <c r="G32" s="94">
        <f>VLOOKUP(A32,YTD!O:Q,2,0)</f>
        <v>0</v>
      </c>
      <c r="H32" s="33">
        <f>VLOOKUP(A32,YTD!O:Q,3,0)</f>
        <v>0</v>
      </c>
      <c r="I32" s="32">
        <f t="shared" si="1"/>
        <v>0</v>
      </c>
      <c r="J32" s="92"/>
    </row>
    <row r="33" spans="1:13" x14ac:dyDescent="0.25">
      <c r="A33" s="173" t="s">
        <v>350</v>
      </c>
      <c r="B33" s="174" t="s">
        <v>438</v>
      </c>
      <c r="C33" s="94">
        <f>VLOOKUP(A33,MTD!O:Q,2,0)</f>
        <v>205.44</v>
      </c>
      <c r="D33" s="33">
        <f>VLOOKUP(A33,MTD!O:Q,3,0)</f>
        <v>590</v>
      </c>
      <c r="E33" s="32">
        <f t="shared" si="4"/>
        <v>-384.56</v>
      </c>
      <c r="F33" s="14"/>
      <c r="G33" s="94">
        <f>VLOOKUP(A33,YTD!O:Q,2,0)</f>
        <v>3561.27</v>
      </c>
      <c r="H33" s="33">
        <f>VLOOKUP(A33,YTD!O:Q,3,0)</f>
        <v>5450</v>
      </c>
      <c r="I33" s="32">
        <f t="shared" si="1"/>
        <v>-1888.73</v>
      </c>
      <c r="J33" s="92"/>
    </row>
    <row r="34" spans="1:13" x14ac:dyDescent="0.25">
      <c r="A34" s="173" t="s">
        <v>351</v>
      </c>
      <c r="B34" s="174" t="s">
        <v>439</v>
      </c>
      <c r="C34" s="94">
        <f>VLOOKUP(A34,MTD!O:Q,2,0)</f>
        <v>2031.85</v>
      </c>
      <c r="D34" s="33">
        <f>VLOOKUP(A34,MTD!O:Q,3,0)</f>
        <v>3540</v>
      </c>
      <c r="E34" s="32">
        <f t="shared" si="4"/>
        <v>-1508.15</v>
      </c>
      <c r="F34" s="14"/>
      <c r="G34" s="94">
        <f>VLOOKUP(A34,YTD!O:Q,2,0)</f>
        <v>38292.32</v>
      </c>
      <c r="H34" s="33">
        <f>VLOOKUP(A34,YTD!O:Q,3,0)</f>
        <v>32700</v>
      </c>
      <c r="I34" s="32">
        <f t="shared" si="1"/>
        <v>5592.32</v>
      </c>
      <c r="J34" s="92"/>
    </row>
    <row r="35" spans="1:13" x14ac:dyDescent="0.25">
      <c r="A35" s="173" t="s">
        <v>528</v>
      </c>
      <c r="B35" s="1" t="s">
        <v>534</v>
      </c>
      <c r="C35" s="94">
        <f>VLOOKUP(A35,MTD!O:Q,2,0)</f>
        <v>601.29999999999995</v>
      </c>
      <c r="D35" s="33">
        <f>VLOOKUP(A35,MTD!O:Q,3,0)</f>
        <v>1180</v>
      </c>
      <c r="E35" s="32">
        <f t="shared" ref="E35:E37" si="5">C35-D35</f>
        <v>-578.70000000000005</v>
      </c>
      <c r="F35" s="14"/>
      <c r="G35" s="94">
        <f>VLOOKUP(A35,YTD!O:Q,2,0)</f>
        <v>9821.25</v>
      </c>
      <c r="H35" s="33">
        <f>VLOOKUP(A35,YTD!O:Q,3,0)</f>
        <v>10900</v>
      </c>
      <c r="I35" s="32">
        <f t="shared" si="1"/>
        <v>-1078.75</v>
      </c>
      <c r="J35" s="92"/>
      <c r="L35" s="176"/>
    </row>
    <row r="36" spans="1:13" x14ac:dyDescent="0.25">
      <c r="A36" s="173" t="s">
        <v>529</v>
      </c>
      <c r="B36" s="1" t="s">
        <v>535</v>
      </c>
      <c r="C36" s="94">
        <f>VLOOKUP(A36,MTD!O:Q,2,0)</f>
        <v>0</v>
      </c>
      <c r="D36" s="33">
        <f>VLOOKUP(A36,MTD!O:Q,3,0)</f>
        <v>590</v>
      </c>
      <c r="E36" s="32">
        <f t="shared" si="5"/>
        <v>-590</v>
      </c>
      <c r="F36" s="14"/>
      <c r="G36" s="94">
        <f>VLOOKUP(A36,YTD!O:Q,2,0)</f>
        <v>1847.5</v>
      </c>
      <c r="H36" s="33">
        <f>VLOOKUP(A36,YTD!O:Q,3,0)</f>
        <v>5450</v>
      </c>
      <c r="I36" s="32">
        <f t="shared" si="1"/>
        <v>-3602.5</v>
      </c>
      <c r="J36" s="92"/>
      <c r="L36" s="176"/>
    </row>
    <row r="37" spans="1:13" x14ac:dyDescent="0.25">
      <c r="A37" s="173" t="s">
        <v>530</v>
      </c>
      <c r="B37" s="1" t="s">
        <v>536</v>
      </c>
      <c r="C37" s="94">
        <f>VLOOKUP(A37,MTD!O:Q,2,0)</f>
        <v>225</v>
      </c>
      <c r="D37" s="33">
        <f>VLOOKUP(A37,MTD!O:Q,3,0)</f>
        <v>590</v>
      </c>
      <c r="E37" s="32">
        <f t="shared" si="5"/>
        <v>-365</v>
      </c>
      <c r="F37" s="14"/>
      <c r="G37" s="94">
        <f>VLOOKUP(A37,YTD!O:Q,2,0)</f>
        <v>2348.5</v>
      </c>
      <c r="H37" s="33">
        <f>VLOOKUP(A37,YTD!O:Q,3,0)</f>
        <v>5450</v>
      </c>
      <c r="I37" s="32">
        <f t="shared" si="1"/>
        <v>-3101.5</v>
      </c>
      <c r="J37" s="92"/>
      <c r="L37" s="176"/>
    </row>
    <row r="38" spans="1:13" ht="8.25" customHeight="1" x14ac:dyDescent="0.25">
      <c r="B38" s="10"/>
      <c r="C38" s="31"/>
      <c r="D38" s="33"/>
      <c r="E38" s="32"/>
      <c r="F38" s="14"/>
      <c r="G38" s="31"/>
      <c r="H38" s="33"/>
      <c r="I38" s="32"/>
      <c r="J38" s="92"/>
    </row>
    <row r="39" spans="1:13" x14ac:dyDescent="0.25">
      <c r="B39" s="10" t="s">
        <v>751</v>
      </c>
      <c r="C39" s="31">
        <f>SUM(C31:C38)</f>
        <v>11014.519999999999</v>
      </c>
      <c r="D39" s="31">
        <f>SUM(D31:D38)</f>
        <v>16520</v>
      </c>
      <c r="E39" s="31">
        <f>SUM(E31:E38)</f>
        <v>-5505.48</v>
      </c>
      <c r="F39" s="14"/>
      <c r="G39" s="31">
        <f t="shared" ref="G39:H39" si="6">SUM(G31:G38)</f>
        <v>171062.80000000002</v>
      </c>
      <c r="H39" s="31">
        <f t="shared" si="6"/>
        <v>152600</v>
      </c>
      <c r="I39" s="32">
        <f t="shared" si="1"/>
        <v>18462.800000000017</v>
      </c>
      <c r="J39" s="92"/>
    </row>
    <row r="40" spans="1:13" ht="15.75" customHeight="1" x14ac:dyDescent="0.25">
      <c r="B40" s="10"/>
      <c r="C40" s="31"/>
      <c r="D40" s="33"/>
      <c r="E40" s="32"/>
      <c r="F40" s="14"/>
      <c r="G40" s="31"/>
      <c r="H40" s="33"/>
      <c r="I40" s="32"/>
      <c r="J40" s="92"/>
      <c r="M40" s="176"/>
    </row>
    <row r="41" spans="1:13" x14ac:dyDescent="0.25">
      <c r="B41" s="10" t="s">
        <v>752</v>
      </c>
      <c r="C41" s="31"/>
      <c r="D41" s="33"/>
      <c r="E41" s="32"/>
      <c r="F41" s="14"/>
      <c r="G41" s="31"/>
      <c r="H41" s="33"/>
      <c r="I41" s="32"/>
      <c r="J41" s="92"/>
    </row>
    <row r="42" spans="1:13" hidden="1" x14ac:dyDescent="0.25">
      <c r="A42" s="1" t="s">
        <v>623</v>
      </c>
      <c r="B42" s="1" t="s">
        <v>625</v>
      </c>
      <c r="C42" s="94">
        <f>VLOOKUP(A42,MTD!O:Q,2,0)</f>
        <v>0</v>
      </c>
      <c r="D42" s="33">
        <f>VLOOKUP(A42,MTD!O:Q,3,0)</f>
        <v>0</v>
      </c>
      <c r="E42" s="32">
        <f t="shared" ref="E42:E46" si="7">C42-D42</f>
        <v>0</v>
      </c>
      <c r="F42" s="14"/>
      <c r="G42" s="94">
        <f>VLOOKUP(A42,YTD!O:Q,2,0)</f>
        <v>0</v>
      </c>
      <c r="H42" s="33">
        <f>VLOOKUP(A42,YTD!O:Q,3,0)</f>
        <v>0</v>
      </c>
      <c r="I42" s="32">
        <f t="shared" si="1"/>
        <v>0</v>
      </c>
      <c r="J42" s="92"/>
    </row>
    <row r="43" spans="1:13" x14ac:dyDescent="0.25">
      <c r="A43" s="173" t="s">
        <v>352</v>
      </c>
      <c r="B43" s="174" t="s">
        <v>765</v>
      </c>
      <c r="C43" s="94">
        <f>VLOOKUP(A43,MTD!O:Q,2,0)</f>
        <v>0</v>
      </c>
      <c r="D43" s="33">
        <f>VLOOKUP(A43,MTD!O:Q,3,0)</f>
        <v>150</v>
      </c>
      <c r="E43" s="32">
        <f t="shared" si="7"/>
        <v>-150</v>
      </c>
      <c r="F43" s="14"/>
      <c r="G43" s="94">
        <f>VLOOKUP(A43,YTD!O:Q,2,0)</f>
        <v>0</v>
      </c>
      <c r="H43" s="33">
        <f>VLOOKUP(A43,YTD!O:Q,3,0)</f>
        <v>2700</v>
      </c>
      <c r="I43" s="32">
        <f t="shared" si="1"/>
        <v>-2700</v>
      </c>
      <c r="J43" s="92"/>
    </row>
    <row r="44" spans="1:13" x14ac:dyDescent="0.25">
      <c r="A44" s="173" t="s">
        <v>353</v>
      </c>
      <c r="B44" s="174" t="s">
        <v>766</v>
      </c>
      <c r="C44" s="94">
        <f>VLOOKUP(A44,MTD!O:Q,2,0)</f>
        <v>0</v>
      </c>
      <c r="D44" s="33">
        <f>VLOOKUP(A44,MTD!O:Q,3,0)</f>
        <v>0</v>
      </c>
      <c r="E44" s="32">
        <f t="shared" si="7"/>
        <v>0</v>
      </c>
      <c r="F44" s="14"/>
      <c r="G44" s="94">
        <f>VLOOKUP(A44,YTD!O:Q,2,0)</f>
        <v>7660</v>
      </c>
      <c r="H44" s="33">
        <f>VLOOKUP(A44,YTD!O:Q,3,0)</f>
        <v>0</v>
      </c>
      <c r="I44" s="32">
        <f t="shared" si="1"/>
        <v>7660</v>
      </c>
      <c r="J44" s="92"/>
    </row>
    <row r="45" spans="1:13" x14ac:dyDescent="0.25">
      <c r="A45" s="173" t="s">
        <v>579</v>
      </c>
      <c r="B45" s="173" t="s">
        <v>767</v>
      </c>
      <c r="C45" s="94">
        <f>VLOOKUP(A45,MTD!O:Q,2,0)</f>
        <v>0</v>
      </c>
      <c r="D45" s="33">
        <f>VLOOKUP(A45,MTD!O:Q,3,0)</f>
        <v>0</v>
      </c>
      <c r="E45" s="32">
        <f t="shared" ref="E45" si="8">C45-D45</f>
        <v>0</v>
      </c>
      <c r="F45" s="14"/>
      <c r="G45" s="94">
        <f>VLOOKUP(A45,YTD!O:Q,2,0)</f>
        <v>607.79999999999995</v>
      </c>
      <c r="H45" s="33">
        <f>VLOOKUP(A45,YTD!O:Q,3,0)</f>
        <v>0</v>
      </c>
      <c r="I45" s="32">
        <f t="shared" si="1"/>
        <v>607.79999999999995</v>
      </c>
      <c r="J45" s="92"/>
    </row>
    <row r="46" spans="1:13" x14ac:dyDescent="0.25">
      <c r="A46" s="173" t="s">
        <v>354</v>
      </c>
      <c r="B46" s="174" t="s">
        <v>440</v>
      </c>
      <c r="C46" s="94">
        <f>VLOOKUP(A46,MTD!O:Q,2,0)</f>
        <v>0</v>
      </c>
      <c r="D46" s="33">
        <f>VLOOKUP(A46,MTD!O:Q,3,0)</f>
        <v>100</v>
      </c>
      <c r="E46" s="32">
        <f t="shared" si="7"/>
        <v>-100</v>
      </c>
      <c r="F46" s="14"/>
      <c r="G46" s="94">
        <f>VLOOKUP(A46,YTD!O:Q,2,0)</f>
        <v>0</v>
      </c>
      <c r="H46" s="33">
        <f>VLOOKUP(A46,YTD!O:Q,3,0)</f>
        <v>1000</v>
      </c>
      <c r="I46" s="32">
        <f t="shared" si="1"/>
        <v>-1000</v>
      </c>
      <c r="J46" s="92"/>
    </row>
    <row r="47" spans="1:13" x14ac:dyDescent="0.25">
      <c r="B47" s="10"/>
      <c r="C47" s="31"/>
      <c r="D47" s="33"/>
      <c r="E47" s="32"/>
      <c r="F47" s="14"/>
      <c r="G47" s="31"/>
      <c r="H47" s="33"/>
      <c r="I47" s="32"/>
      <c r="J47" s="92"/>
    </row>
    <row r="48" spans="1:13" x14ac:dyDescent="0.25">
      <c r="B48" s="10" t="s">
        <v>753</v>
      </c>
      <c r="C48" s="31">
        <f>SUM(C42:C47)</f>
        <v>0</v>
      </c>
      <c r="D48" s="31">
        <f>SUM(D42:D47)</f>
        <v>250</v>
      </c>
      <c r="E48" s="31">
        <f t="shared" ref="E48" si="9">SUM(E43:E47)</f>
        <v>-250</v>
      </c>
      <c r="F48" s="31"/>
      <c r="G48" s="31">
        <f>SUM(G42:G47)</f>
        <v>8267.7999999999993</v>
      </c>
      <c r="H48" s="31">
        <f>SUM(H42:H47)</f>
        <v>3700</v>
      </c>
      <c r="I48" s="32">
        <f t="shared" si="1"/>
        <v>4567.7999999999993</v>
      </c>
      <c r="J48" s="92"/>
    </row>
    <row r="49" spans="1:10" ht="11.25" customHeight="1" x14ac:dyDescent="0.25">
      <c r="B49" s="10"/>
      <c r="C49" s="31"/>
      <c r="D49" s="33"/>
      <c r="E49" s="32"/>
      <c r="F49" s="14"/>
      <c r="G49" s="31"/>
      <c r="H49" s="33"/>
      <c r="I49" s="32"/>
      <c r="J49" s="92"/>
    </row>
    <row r="50" spans="1:10" x14ac:dyDescent="0.25">
      <c r="B50" s="10" t="s">
        <v>754</v>
      </c>
      <c r="C50" s="31"/>
      <c r="D50" s="33"/>
      <c r="E50" s="32"/>
      <c r="F50" s="14"/>
      <c r="G50" s="31"/>
      <c r="H50" s="33"/>
      <c r="I50" s="32"/>
      <c r="J50" s="92"/>
    </row>
    <row r="51" spans="1:10" x14ac:dyDescent="0.25">
      <c r="A51" s="173" t="s">
        <v>355</v>
      </c>
      <c r="B51" s="174" t="s">
        <v>441</v>
      </c>
      <c r="C51" s="94">
        <f>VLOOKUP(A51,MTD!O:Q,2,0)</f>
        <v>56616.89</v>
      </c>
      <c r="D51" s="33">
        <f>VLOOKUP(A51,MTD!O:Q,3,0)</f>
        <v>65000</v>
      </c>
      <c r="E51" s="32">
        <f t="shared" ref="E51:E56" si="10">C51-D51</f>
        <v>-8383.11</v>
      </c>
      <c r="F51" s="14"/>
      <c r="G51" s="94">
        <f>VLOOKUP(A51,YTD!O:Q,2,0)</f>
        <v>844532.68</v>
      </c>
      <c r="H51" s="33">
        <f>VLOOKUP(A51,YTD!O:Q,3,0)</f>
        <v>832000</v>
      </c>
      <c r="I51" s="32">
        <f t="shared" si="1"/>
        <v>12532.680000000051</v>
      </c>
      <c r="J51" s="92"/>
    </row>
    <row r="52" spans="1:10" x14ac:dyDescent="0.25">
      <c r="A52" s="173" t="s">
        <v>356</v>
      </c>
      <c r="B52" s="174" t="s">
        <v>442</v>
      </c>
      <c r="C52" s="94">
        <f>VLOOKUP(A52,MTD!O:Q,2,0)</f>
        <v>7263</v>
      </c>
      <c r="D52" s="33">
        <f>VLOOKUP(A52,MTD!O:Q,3,0)</f>
        <v>9000</v>
      </c>
      <c r="E52" s="32">
        <f t="shared" si="10"/>
        <v>-1737</v>
      </c>
      <c r="F52" s="14"/>
      <c r="G52" s="94">
        <f>VLOOKUP(A52,YTD!O:Q,2,0)</f>
        <v>99821.82</v>
      </c>
      <c r="H52" s="33">
        <f>VLOOKUP(A52,YTD!O:Q,3,0)</f>
        <v>108000</v>
      </c>
      <c r="I52" s="32">
        <f t="shared" si="1"/>
        <v>-8178.179999999993</v>
      </c>
      <c r="J52" s="92"/>
    </row>
    <row r="53" spans="1:10" x14ac:dyDescent="0.25">
      <c r="A53" s="173" t="s">
        <v>357</v>
      </c>
      <c r="B53" s="174" t="s">
        <v>443</v>
      </c>
      <c r="C53" s="94">
        <f>VLOOKUP(A53,MTD!O:Q,2,0)</f>
        <v>25161.69</v>
      </c>
      <c r="D53" s="33">
        <f>VLOOKUP(A53,MTD!O:Q,3,0)</f>
        <v>29000</v>
      </c>
      <c r="E53" s="32">
        <f t="shared" si="10"/>
        <v>-3838.3100000000013</v>
      </c>
      <c r="F53" s="14"/>
      <c r="G53" s="94">
        <f>VLOOKUP(A53,YTD!O:Q,2,0)</f>
        <v>367593.09</v>
      </c>
      <c r="H53" s="33">
        <f>VLOOKUP(A53,YTD!O:Q,3,0)</f>
        <v>365000</v>
      </c>
      <c r="I53" s="32">
        <f t="shared" si="1"/>
        <v>2593.0900000000256</v>
      </c>
      <c r="J53" s="92"/>
    </row>
    <row r="54" spans="1:10" x14ac:dyDescent="0.25">
      <c r="A54" s="173" t="s">
        <v>358</v>
      </c>
      <c r="B54" s="174" t="s">
        <v>444</v>
      </c>
      <c r="C54" s="94">
        <f>VLOOKUP(A54,MTD!O:Q,2,0)</f>
        <v>8357</v>
      </c>
      <c r="D54" s="33">
        <f>VLOOKUP(A54,MTD!O:Q,3,0)</f>
        <v>7000</v>
      </c>
      <c r="E54" s="32">
        <f t="shared" si="10"/>
        <v>1357</v>
      </c>
      <c r="F54" s="14"/>
      <c r="G54" s="94">
        <f>VLOOKUP(A54,YTD!O:Q,2,0)</f>
        <v>100057.2</v>
      </c>
      <c r="H54" s="33">
        <f>VLOOKUP(A54,YTD!O:Q,3,0)</f>
        <v>88000</v>
      </c>
      <c r="I54" s="32">
        <f t="shared" si="1"/>
        <v>12057.199999999997</v>
      </c>
      <c r="J54" s="92"/>
    </row>
    <row r="55" spans="1:10" x14ac:dyDescent="0.25">
      <c r="A55" s="173" t="s">
        <v>359</v>
      </c>
      <c r="B55" s="174" t="s">
        <v>445</v>
      </c>
      <c r="C55" s="94">
        <f>VLOOKUP(A55,MTD!O:Q,2,0)</f>
        <v>2107.31</v>
      </c>
      <c r="D55" s="33">
        <f>VLOOKUP(A55,MTD!O:Q,3,0)</f>
        <v>2000</v>
      </c>
      <c r="E55" s="32">
        <f t="shared" si="10"/>
        <v>107.30999999999995</v>
      </c>
      <c r="F55" s="14"/>
      <c r="G55" s="94">
        <f>VLOOKUP(A55,YTD!O:Q,2,0)</f>
        <v>32097.98</v>
      </c>
      <c r="H55" s="33">
        <f>VLOOKUP(A55,YTD!O:Q,3,0)</f>
        <v>32000</v>
      </c>
      <c r="I55" s="32">
        <f t="shared" si="1"/>
        <v>97.979999999999563</v>
      </c>
      <c r="J55" s="92"/>
    </row>
    <row r="56" spans="1:10" x14ac:dyDescent="0.25">
      <c r="A56" s="173" t="s">
        <v>360</v>
      </c>
      <c r="B56" s="174" t="s">
        <v>446</v>
      </c>
      <c r="C56" s="94">
        <f>VLOOKUP(A56,MTD!O:Q,2,0)</f>
        <v>0</v>
      </c>
      <c r="D56" s="33">
        <f>VLOOKUP(A56,MTD!O:Q,3,0)</f>
        <v>0</v>
      </c>
      <c r="E56" s="32">
        <f t="shared" si="10"/>
        <v>0</v>
      </c>
      <c r="F56" s="14"/>
      <c r="G56" s="94">
        <f>VLOOKUP(A56,YTD!O:Q,2,0)</f>
        <v>95</v>
      </c>
      <c r="H56" s="33">
        <f>VLOOKUP(A56,YTD!O:Q,3,0)</f>
        <v>0</v>
      </c>
      <c r="I56" s="32">
        <f t="shared" si="1"/>
        <v>95</v>
      </c>
      <c r="J56" s="92"/>
    </row>
    <row r="57" spans="1:10" ht="6.75" customHeight="1" x14ac:dyDescent="0.25">
      <c r="B57" s="10"/>
      <c r="C57" s="31"/>
      <c r="D57" s="33"/>
      <c r="E57" s="32"/>
      <c r="F57" s="14"/>
      <c r="G57" s="31"/>
      <c r="H57" s="33"/>
      <c r="I57" s="32"/>
      <c r="J57" s="92"/>
    </row>
    <row r="58" spans="1:10" x14ac:dyDescent="0.25">
      <c r="B58" s="10" t="s">
        <v>755</v>
      </c>
      <c r="C58" s="31">
        <f>SUM(C51:C57)</f>
        <v>99505.89</v>
      </c>
      <c r="D58" s="31">
        <f t="shared" ref="D58:H58" si="11">SUM(D51:D57)</f>
        <v>112000</v>
      </c>
      <c r="E58" s="31">
        <f t="shared" si="11"/>
        <v>-12494.110000000002</v>
      </c>
      <c r="F58" s="31"/>
      <c r="G58" s="31">
        <f t="shared" si="11"/>
        <v>1444197.77</v>
      </c>
      <c r="H58" s="31">
        <f t="shared" si="11"/>
        <v>1425000</v>
      </c>
      <c r="I58" s="32">
        <f t="shared" si="1"/>
        <v>19197.770000000019</v>
      </c>
      <c r="J58" s="92"/>
    </row>
    <row r="59" spans="1:10" ht="11.25" customHeight="1" x14ac:dyDescent="0.25">
      <c r="B59" s="10"/>
      <c r="C59" s="31"/>
      <c r="D59" s="33"/>
      <c r="E59" s="32"/>
      <c r="F59" s="14"/>
      <c r="G59" s="31"/>
      <c r="H59" s="33"/>
      <c r="I59" s="32"/>
      <c r="J59" s="92"/>
    </row>
    <row r="60" spans="1:10" x14ac:dyDescent="0.25">
      <c r="B60" s="10" t="s">
        <v>460</v>
      </c>
      <c r="C60" s="31"/>
      <c r="D60" s="33"/>
      <c r="E60" s="32"/>
      <c r="F60" s="14"/>
      <c r="G60" s="31"/>
      <c r="H60" s="33"/>
      <c r="I60" s="32"/>
      <c r="J60" s="92"/>
    </row>
    <row r="61" spans="1:10" x14ac:dyDescent="0.25">
      <c r="A61" s="173" t="s">
        <v>361</v>
      </c>
      <c r="B61" s="174" t="s">
        <v>447</v>
      </c>
      <c r="C61" s="94">
        <f>VLOOKUP(A61,MTD!O:Q,2,0)</f>
        <v>3903.55</v>
      </c>
      <c r="D61" s="33">
        <f>VLOOKUP(A61,MTD!O:Q,3,0)</f>
        <v>4360</v>
      </c>
      <c r="E61" s="32">
        <f t="shared" ref="E61:E64" si="12">C61-D61</f>
        <v>-456.44999999999982</v>
      </c>
      <c r="F61" s="14"/>
      <c r="G61" s="94">
        <f>VLOOKUP(A61,YTD!O:Q,2,0)</f>
        <v>45304.99</v>
      </c>
      <c r="H61" s="33">
        <f>VLOOKUP(A61,YTD!O:Q,3,0)</f>
        <v>40273</v>
      </c>
      <c r="I61" s="32">
        <f t="shared" si="1"/>
        <v>5031.989999999998</v>
      </c>
      <c r="J61" s="92"/>
    </row>
    <row r="62" spans="1:10" hidden="1" x14ac:dyDescent="0.25">
      <c r="A62" s="173" t="s">
        <v>362</v>
      </c>
      <c r="B62" s="174" t="s">
        <v>448</v>
      </c>
      <c r="C62" s="94">
        <f>VLOOKUP(A62,MTD!O:Q,2,0)</f>
        <v>0</v>
      </c>
      <c r="D62" s="33">
        <f>VLOOKUP(A62,MTD!O:Q,3,0)</f>
        <v>0</v>
      </c>
      <c r="E62" s="32">
        <f t="shared" si="12"/>
        <v>0</v>
      </c>
      <c r="F62" s="14"/>
      <c r="G62" s="94">
        <f>VLOOKUP(A62,YTD!O:Q,2,0)</f>
        <v>0</v>
      </c>
      <c r="H62" s="33">
        <f>VLOOKUP(A62,YTD!O:Q,3,0)</f>
        <v>0</v>
      </c>
      <c r="I62" s="32">
        <f t="shared" si="1"/>
        <v>0</v>
      </c>
      <c r="J62" s="92"/>
    </row>
    <row r="63" spans="1:10" x14ac:dyDescent="0.25">
      <c r="A63" s="173" t="s">
        <v>363</v>
      </c>
      <c r="B63" s="174" t="s">
        <v>449</v>
      </c>
      <c r="C63" s="94">
        <f>VLOOKUP(A63,MTD!O:Q,2,0)</f>
        <v>-100.39</v>
      </c>
      <c r="D63" s="33">
        <f>VLOOKUP(A63,MTD!O:Q,3,0)</f>
        <v>256</v>
      </c>
      <c r="E63" s="32">
        <f t="shared" si="12"/>
        <v>-356.39</v>
      </c>
      <c r="F63" s="14"/>
      <c r="G63" s="94">
        <f>VLOOKUP(A63,YTD!O:Q,2,0)</f>
        <v>1340.51</v>
      </c>
      <c r="H63" s="33">
        <f>VLOOKUP(A63,YTD!O:Q,3,0)</f>
        <v>2368</v>
      </c>
      <c r="I63" s="32">
        <f t="shared" si="1"/>
        <v>-1027.49</v>
      </c>
      <c r="J63" s="92"/>
    </row>
    <row r="64" spans="1:10" x14ac:dyDescent="0.25">
      <c r="A64" s="173" t="s">
        <v>364</v>
      </c>
      <c r="B64" s="174" t="s">
        <v>450</v>
      </c>
      <c r="C64" s="94">
        <f>VLOOKUP(A64,MTD!O:Q,2,0)</f>
        <v>763.96</v>
      </c>
      <c r="D64" s="33">
        <f>VLOOKUP(A64,MTD!O:Q,3,0)</f>
        <v>1539</v>
      </c>
      <c r="E64" s="32">
        <f t="shared" si="12"/>
        <v>-775.04</v>
      </c>
      <c r="F64" s="14"/>
      <c r="G64" s="94">
        <f>VLOOKUP(A64,YTD!O:Q,2,0)</f>
        <v>13800.53</v>
      </c>
      <c r="H64" s="33">
        <f>VLOOKUP(A64,YTD!O:Q,3,0)</f>
        <v>14214</v>
      </c>
      <c r="I64" s="32">
        <f t="shared" si="1"/>
        <v>-413.46999999999935</v>
      </c>
      <c r="J64" s="92"/>
    </row>
    <row r="65" spans="1:10" x14ac:dyDescent="0.25">
      <c r="A65" s="173" t="s">
        <v>531</v>
      </c>
      <c r="B65" s="174" t="s">
        <v>538</v>
      </c>
      <c r="C65" s="94">
        <f>VLOOKUP(A65,MTD!O:Q,2,0)</f>
        <v>334.42</v>
      </c>
      <c r="D65" s="33">
        <f>VLOOKUP(A65,MTD!O:Q,3,0)</f>
        <v>513</v>
      </c>
      <c r="E65" s="32">
        <f t="shared" ref="E65:E68" si="13">C65-D65</f>
        <v>-178.57999999999998</v>
      </c>
      <c r="F65" s="14"/>
      <c r="G65" s="94">
        <f>VLOOKUP(A65,YTD!O:Q,2,0)</f>
        <v>4264.34</v>
      </c>
      <c r="H65" s="33">
        <f>VLOOKUP(A65,YTD!O:Q,3,0)</f>
        <v>4738</v>
      </c>
      <c r="I65" s="32">
        <f t="shared" si="1"/>
        <v>-473.65999999999985</v>
      </c>
      <c r="J65" s="92"/>
    </row>
    <row r="66" spans="1:10" x14ac:dyDescent="0.25">
      <c r="A66" s="173" t="s">
        <v>532</v>
      </c>
      <c r="B66" s="174" t="s">
        <v>540</v>
      </c>
      <c r="C66" s="94">
        <f>VLOOKUP(A66,MTD!O:Q,2,0)</f>
        <v>1.77</v>
      </c>
      <c r="D66" s="33">
        <f>VLOOKUP(A66,MTD!O:Q,3,0)</f>
        <v>256</v>
      </c>
      <c r="E66" s="32">
        <f t="shared" si="13"/>
        <v>-254.23</v>
      </c>
      <c r="F66" s="14"/>
      <c r="G66" s="94">
        <f>VLOOKUP(A66,YTD!O:Q,2,0)</f>
        <v>256.54000000000002</v>
      </c>
      <c r="H66" s="33">
        <f>VLOOKUP(A66,YTD!O:Q,3,0)</f>
        <v>2368</v>
      </c>
      <c r="I66" s="32">
        <f t="shared" si="1"/>
        <v>-2111.46</v>
      </c>
      <c r="J66" s="92"/>
    </row>
    <row r="67" spans="1:10" x14ac:dyDescent="0.25">
      <c r="A67" s="173" t="s">
        <v>533</v>
      </c>
      <c r="B67" s="174" t="s">
        <v>539</v>
      </c>
      <c r="C67" s="94">
        <f>VLOOKUP(A67,MTD!O:Q,2,0)</f>
        <v>104.04</v>
      </c>
      <c r="D67" s="33">
        <f>VLOOKUP(A67,MTD!O:Q,3,0)</f>
        <v>256</v>
      </c>
      <c r="E67" s="32">
        <f t="shared" si="13"/>
        <v>-151.95999999999998</v>
      </c>
      <c r="F67" s="14"/>
      <c r="G67" s="94">
        <f>VLOOKUP(A67,YTD!O:Q,2,0)</f>
        <v>1039.54</v>
      </c>
      <c r="H67" s="33">
        <f>VLOOKUP(A67,YTD!O:Q,3,0)</f>
        <v>2368</v>
      </c>
      <c r="I67" s="32">
        <f t="shared" si="1"/>
        <v>-1328.46</v>
      </c>
      <c r="J67" s="92"/>
    </row>
    <row r="68" spans="1:10" x14ac:dyDescent="0.25">
      <c r="A68" s="173" t="s">
        <v>537</v>
      </c>
      <c r="B68" s="174" t="s">
        <v>541</v>
      </c>
      <c r="C68" s="94">
        <f>VLOOKUP(A68,MTD!O:Q,2,0)</f>
        <v>0</v>
      </c>
      <c r="D68" s="33">
        <f>VLOOKUP(A68,MTD!O:Q,3,0)</f>
        <v>83</v>
      </c>
      <c r="E68" s="32">
        <f t="shared" si="13"/>
        <v>-83</v>
      </c>
      <c r="F68" s="14"/>
      <c r="G68" s="94">
        <f>VLOOKUP(A68,YTD!O:Q,2,0)</f>
        <v>242.44</v>
      </c>
      <c r="H68" s="33">
        <f>VLOOKUP(A68,YTD!O:Q,3,0)</f>
        <v>763</v>
      </c>
      <c r="I68" s="32">
        <f t="shared" si="1"/>
        <v>-520.55999999999995</v>
      </c>
      <c r="J68" s="92"/>
    </row>
    <row r="69" spans="1:10" x14ac:dyDescent="0.25">
      <c r="B69" s="10"/>
      <c r="C69" s="31"/>
      <c r="D69" s="33"/>
      <c r="E69" s="32"/>
      <c r="F69" s="14"/>
      <c r="G69" s="31"/>
      <c r="H69" s="33"/>
      <c r="I69" s="32"/>
      <c r="J69" s="92"/>
    </row>
    <row r="70" spans="1:10" x14ac:dyDescent="0.25">
      <c r="B70" s="10" t="s">
        <v>461</v>
      </c>
      <c r="C70" s="31">
        <f>SUM(C61:C69)</f>
        <v>5007.3500000000013</v>
      </c>
      <c r="D70" s="31">
        <f t="shared" ref="D70:H70" si="14">SUM(D61:D69)</f>
        <v>7263</v>
      </c>
      <c r="E70" s="31">
        <f t="shared" si="14"/>
        <v>-2255.6499999999996</v>
      </c>
      <c r="F70" s="31"/>
      <c r="G70" s="31">
        <f t="shared" si="14"/>
        <v>66248.89</v>
      </c>
      <c r="H70" s="31">
        <f t="shared" si="14"/>
        <v>67092</v>
      </c>
      <c r="I70" s="32">
        <f t="shared" si="1"/>
        <v>-843.11000000000058</v>
      </c>
      <c r="J70" s="92"/>
    </row>
    <row r="71" spans="1:10" ht="11.25" customHeight="1" x14ac:dyDescent="0.25">
      <c r="B71" s="10"/>
      <c r="C71" s="31"/>
      <c r="D71" s="33"/>
      <c r="E71" s="32"/>
      <c r="F71" s="14"/>
      <c r="G71" s="31"/>
      <c r="H71" s="33"/>
      <c r="I71" s="32"/>
      <c r="J71" s="92"/>
    </row>
    <row r="72" spans="1:10" x14ac:dyDescent="0.25">
      <c r="B72" s="10" t="s">
        <v>462</v>
      </c>
      <c r="C72" s="31"/>
      <c r="D72" s="33"/>
      <c r="E72" s="32"/>
      <c r="F72" s="14"/>
      <c r="G72" s="31"/>
      <c r="H72" s="33"/>
      <c r="I72" s="32"/>
      <c r="J72" s="92"/>
    </row>
    <row r="73" spans="1:10" x14ac:dyDescent="0.25">
      <c r="A73" s="173" t="s">
        <v>365</v>
      </c>
      <c r="B73" s="174" t="s">
        <v>451</v>
      </c>
      <c r="C73" s="94">
        <f>VLOOKUP(A73,MTD!O:Q,2,0)</f>
        <v>0</v>
      </c>
      <c r="D73" s="33">
        <f>VLOOKUP(A73,MTD!O:Q,3,0)</f>
        <v>105</v>
      </c>
      <c r="E73" s="32">
        <f t="shared" ref="E73:E74" si="15">C73-D73</f>
        <v>-105</v>
      </c>
      <c r="F73" s="14"/>
      <c r="G73" s="94">
        <f>VLOOKUP(A73,YTD!O:Q,2,0)</f>
        <v>0</v>
      </c>
      <c r="H73" s="33">
        <f>VLOOKUP(A73,YTD!O:Q,3,0)</f>
        <v>1890</v>
      </c>
      <c r="I73" s="32">
        <f t="shared" si="1"/>
        <v>-1890</v>
      </c>
      <c r="J73" s="92"/>
    </row>
    <row r="74" spans="1:10" x14ac:dyDescent="0.25">
      <c r="A74" s="173" t="s">
        <v>366</v>
      </c>
      <c r="B74" s="174" t="s">
        <v>452</v>
      </c>
      <c r="C74" s="94">
        <f>VLOOKUP(A74,MTD!O:Q,2,0)</f>
        <v>0</v>
      </c>
      <c r="D74" s="33">
        <f>VLOOKUP(A74,MTD!O:Q,3,0)</f>
        <v>50</v>
      </c>
      <c r="E74" s="32">
        <f t="shared" si="15"/>
        <v>-50</v>
      </c>
      <c r="F74" s="14"/>
      <c r="G74" s="94">
        <f>VLOOKUP(A74,YTD!O:Q,2,0)</f>
        <v>0</v>
      </c>
      <c r="H74" s="33">
        <f>VLOOKUP(A74,YTD!O:Q,3,0)</f>
        <v>500</v>
      </c>
      <c r="I74" s="32">
        <f t="shared" ref="I74:I138" si="16">G74-H74</f>
        <v>-500</v>
      </c>
      <c r="J74" s="92"/>
    </row>
    <row r="75" spans="1:10" x14ac:dyDescent="0.25">
      <c r="B75" s="10"/>
      <c r="C75" s="31"/>
      <c r="D75" s="33"/>
      <c r="E75" s="32"/>
      <c r="F75" s="14"/>
      <c r="G75" s="31"/>
      <c r="H75" s="33"/>
      <c r="I75" s="32"/>
      <c r="J75" s="92"/>
    </row>
    <row r="76" spans="1:10" x14ac:dyDescent="0.25">
      <c r="B76" s="10" t="s">
        <v>463</v>
      </c>
      <c r="C76" s="31">
        <f>SUM(C73:C75)</f>
        <v>0</v>
      </c>
      <c r="D76" s="31">
        <f t="shared" ref="D76:H76" si="17">SUM(D73:D75)</f>
        <v>155</v>
      </c>
      <c r="E76" s="31">
        <f t="shared" si="17"/>
        <v>-155</v>
      </c>
      <c r="F76" s="31"/>
      <c r="G76" s="31">
        <f t="shared" si="17"/>
        <v>0</v>
      </c>
      <c r="H76" s="31">
        <f t="shared" si="17"/>
        <v>2390</v>
      </c>
      <c r="I76" s="32">
        <f t="shared" si="16"/>
        <v>-2390</v>
      </c>
      <c r="J76" s="92"/>
    </row>
    <row r="77" spans="1:10" x14ac:dyDescent="0.25">
      <c r="B77" s="10"/>
      <c r="C77" s="31"/>
      <c r="D77" s="33"/>
      <c r="E77" s="32"/>
      <c r="F77" s="14"/>
      <c r="G77" s="31"/>
      <c r="H77" s="33"/>
      <c r="I77" s="32"/>
      <c r="J77" s="92"/>
    </row>
    <row r="78" spans="1:10" x14ac:dyDescent="0.25">
      <c r="B78" s="10" t="s">
        <v>464</v>
      </c>
      <c r="C78" s="31"/>
      <c r="D78" s="33"/>
      <c r="E78" s="32"/>
      <c r="F78" s="14"/>
      <c r="G78" s="31"/>
      <c r="H78" s="33"/>
      <c r="I78" s="32"/>
      <c r="J78" s="92"/>
    </row>
    <row r="79" spans="1:10" x14ac:dyDescent="0.25">
      <c r="A79" s="173" t="s">
        <v>367</v>
      </c>
      <c r="B79" s="174" t="s">
        <v>453</v>
      </c>
      <c r="C79" s="94">
        <f>VLOOKUP(A79,MTD!O:Q,2,0)</f>
        <v>22965.279999999999</v>
      </c>
      <c r="D79" s="33">
        <f>VLOOKUP(A79,MTD!O:Q,3,0)</f>
        <v>29250</v>
      </c>
      <c r="E79" s="32">
        <f t="shared" ref="E79:E85" si="18">C79-D79</f>
        <v>-6284.7200000000012</v>
      </c>
      <c r="F79" s="14"/>
      <c r="G79" s="94">
        <f>VLOOKUP(A79,YTD!O:Q,2,0)</f>
        <v>360425.11</v>
      </c>
      <c r="H79" s="33">
        <f>VLOOKUP(A79,YTD!O:Q,3,0)</f>
        <v>374400</v>
      </c>
      <c r="I79" s="32">
        <f t="shared" si="16"/>
        <v>-13974.890000000014</v>
      </c>
      <c r="J79" s="92"/>
    </row>
    <row r="80" spans="1:10" x14ac:dyDescent="0.25">
      <c r="A80" s="173" t="s">
        <v>368</v>
      </c>
      <c r="B80" s="174" t="s">
        <v>454</v>
      </c>
      <c r="C80" s="94">
        <f>VLOOKUP(A80,MTD!O:Q,2,0)</f>
        <v>2432.3000000000002</v>
      </c>
      <c r="D80" s="33">
        <f>VLOOKUP(A80,MTD!O:Q,3,0)</f>
        <v>3510</v>
      </c>
      <c r="E80" s="32">
        <f t="shared" si="18"/>
        <v>-1077.6999999999998</v>
      </c>
      <c r="F80" s="14"/>
      <c r="G80" s="94">
        <f>VLOOKUP(A80,YTD!O:Q,2,0)</f>
        <v>34182.370000000003</v>
      </c>
      <c r="H80" s="33">
        <f>VLOOKUP(A80,YTD!O:Q,3,0)</f>
        <v>42120</v>
      </c>
      <c r="I80" s="32">
        <f t="shared" si="16"/>
        <v>-7937.6299999999974</v>
      </c>
      <c r="J80" s="92"/>
    </row>
    <row r="81" spans="1:10" x14ac:dyDescent="0.25">
      <c r="A81" s="173" t="s">
        <v>369</v>
      </c>
      <c r="B81" s="174" t="s">
        <v>455</v>
      </c>
      <c r="C81" s="94">
        <f>VLOOKUP(A81,MTD!O:Q,2,0)</f>
        <v>5086.01</v>
      </c>
      <c r="D81" s="33">
        <f>VLOOKUP(A81,MTD!O:Q,3,0)</f>
        <v>6670</v>
      </c>
      <c r="E81" s="32">
        <f t="shared" si="18"/>
        <v>-1583.9899999999998</v>
      </c>
      <c r="F81" s="14"/>
      <c r="G81" s="94">
        <f>VLOOKUP(A81,YTD!O:Q,2,0)</f>
        <v>72300.56</v>
      </c>
      <c r="H81" s="33">
        <f>VLOOKUP(A81,YTD!O:Q,3,0)</f>
        <v>83950</v>
      </c>
      <c r="I81" s="32">
        <f t="shared" si="16"/>
        <v>-11649.440000000002</v>
      </c>
      <c r="J81" s="92"/>
    </row>
    <row r="82" spans="1:10" x14ac:dyDescent="0.25">
      <c r="A82" s="173" t="s">
        <v>370</v>
      </c>
      <c r="B82" s="174" t="s">
        <v>456</v>
      </c>
      <c r="C82" s="94">
        <f>VLOOKUP(A82,MTD!O:Q,2,0)</f>
        <v>1950.09</v>
      </c>
      <c r="D82" s="33">
        <f>VLOOKUP(A82,MTD!O:Q,3,0)</f>
        <v>2940</v>
      </c>
      <c r="E82" s="32">
        <f t="shared" si="18"/>
        <v>-989.91000000000008</v>
      </c>
      <c r="F82" s="14"/>
      <c r="G82" s="94">
        <f>VLOOKUP(A82,YTD!O:Q,2,0)</f>
        <v>40764.53</v>
      </c>
      <c r="H82" s="33">
        <f>VLOOKUP(A82,YTD!O:Q,3,0)</f>
        <v>36960</v>
      </c>
      <c r="I82" s="32">
        <f t="shared" si="16"/>
        <v>3804.5299999999988</v>
      </c>
      <c r="J82" s="92"/>
    </row>
    <row r="83" spans="1:10" x14ac:dyDescent="0.25">
      <c r="A83" s="173" t="s">
        <v>371</v>
      </c>
      <c r="B83" s="174" t="s">
        <v>457</v>
      </c>
      <c r="C83" s="94">
        <f>VLOOKUP(A83,MTD!O:Q,2,0)</f>
        <v>595.91</v>
      </c>
      <c r="D83" s="33">
        <f>VLOOKUP(A83,MTD!O:Q,3,0)</f>
        <v>580</v>
      </c>
      <c r="E83" s="32">
        <f t="shared" si="18"/>
        <v>15.909999999999968</v>
      </c>
      <c r="F83" s="14"/>
      <c r="G83" s="94">
        <f>VLOOKUP(A83,YTD!O:Q,2,0)</f>
        <v>9874.2000000000007</v>
      </c>
      <c r="H83" s="33">
        <f>VLOOKUP(A83,YTD!O:Q,3,0)</f>
        <v>9280</v>
      </c>
      <c r="I83" s="32">
        <f t="shared" si="16"/>
        <v>594.20000000000073</v>
      </c>
      <c r="J83" s="92"/>
    </row>
    <row r="84" spans="1:10" x14ac:dyDescent="0.25">
      <c r="A84" s="173" t="s">
        <v>372</v>
      </c>
      <c r="B84" s="174" t="s">
        <v>458</v>
      </c>
      <c r="C84" s="94">
        <f>VLOOKUP(A84,MTD!O:Q,2,0)</f>
        <v>813.63</v>
      </c>
      <c r="D84" s="33">
        <f>VLOOKUP(A84,MTD!O:Q,3,0)</f>
        <v>0</v>
      </c>
      <c r="E84" s="32">
        <f t="shared" si="18"/>
        <v>813.63</v>
      </c>
      <c r="F84" s="14"/>
      <c r="G84" s="94">
        <f>VLOOKUP(A84,YTD!O:Q,2,0)</f>
        <v>14597.31</v>
      </c>
      <c r="H84" s="33">
        <f>VLOOKUP(A84,YTD!O:Q,3,0)</f>
        <v>0</v>
      </c>
      <c r="I84" s="32">
        <f t="shared" si="16"/>
        <v>14597.31</v>
      </c>
      <c r="J84" s="92"/>
    </row>
    <row r="85" spans="1:10" hidden="1" x14ac:dyDescent="0.25">
      <c r="A85" s="173" t="s">
        <v>373</v>
      </c>
      <c r="B85" s="174" t="s">
        <v>459</v>
      </c>
      <c r="C85" s="94">
        <f>VLOOKUP(A85,MTD!O:Q,2,0)</f>
        <v>0</v>
      </c>
      <c r="D85" s="33">
        <f>VLOOKUP(A85,MTD!O:Q,3,0)</f>
        <v>0</v>
      </c>
      <c r="E85" s="32">
        <f t="shared" si="18"/>
        <v>0</v>
      </c>
      <c r="F85" s="14"/>
      <c r="G85" s="94">
        <f>VLOOKUP(A85,YTD!O:Q,2,0)</f>
        <v>0</v>
      </c>
      <c r="H85" s="33">
        <f>VLOOKUP(A85,YTD!O:Q,3,0)</f>
        <v>0</v>
      </c>
      <c r="I85" s="32">
        <f t="shared" si="16"/>
        <v>0</v>
      </c>
      <c r="J85" s="92"/>
    </row>
    <row r="86" spans="1:10" x14ac:dyDescent="0.25">
      <c r="B86" s="10"/>
      <c r="C86" s="31"/>
      <c r="D86" s="33"/>
      <c r="E86" s="32"/>
      <c r="F86" s="14"/>
      <c r="G86" s="31"/>
      <c r="H86" s="33"/>
      <c r="I86" s="32"/>
      <c r="J86" s="92"/>
    </row>
    <row r="87" spans="1:10" x14ac:dyDescent="0.25">
      <c r="B87" s="10" t="s">
        <v>465</v>
      </c>
      <c r="C87" s="31">
        <f>SUM(C79:C86)</f>
        <v>33843.219999999994</v>
      </c>
      <c r="D87" s="31">
        <f t="shared" ref="D87:H87" si="19">SUM(D79:D86)</f>
        <v>42950</v>
      </c>
      <c r="E87" s="31">
        <f t="shared" si="19"/>
        <v>-9106.7800000000007</v>
      </c>
      <c r="F87" s="31"/>
      <c r="G87" s="31">
        <f t="shared" si="19"/>
        <v>532144.07999999996</v>
      </c>
      <c r="H87" s="31">
        <f t="shared" si="19"/>
        <v>546710</v>
      </c>
      <c r="I87" s="32">
        <f t="shared" si="16"/>
        <v>-14565.920000000042</v>
      </c>
      <c r="J87" s="92"/>
    </row>
    <row r="88" spans="1:10" x14ac:dyDescent="0.25">
      <c r="B88" s="10"/>
      <c r="C88" s="31"/>
      <c r="D88" s="33"/>
      <c r="E88" s="32"/>
      <c r="F88" s="14"/>
      <c r="G88" s="31"/>
      <c r="H88" s="33"/>
      <c r="I88" s="32"/>
      <c r="J88" s="92"/>
    </row>
    <row r="89" spans="1:10" x14ac:dyDescent="0.25">
      <c r="B89" s="10" t="s">
        <v>756</v>
      </c>
      <c r="C89" s="31">
        <f>(C28+C39+C48+C58)-(C70+C76+C87)</f>
        <v>517078.05</v>
      </c>
      <c r="D89" s="31">
        <f t="shared" ref="D89:H89" si="20">(D28+D39+D48+D58)-(D70+D76+D87)</f>
        <v>523973</v>
      </c>
      <c r="E89" s="31">
        <f t="shared" si="20"/>
        <v>-6894.9499999999753</v>
      </c>
      <c r="F89" s="31"/>
      <c r="G89" s="31">
        <f t="shared" si="20"/>
        <v>5057134.080000001</v>
      </c>
      <c r="H89" s="31">
        <f t="shared" si="20"/>
        <v>5420818</v>
      </c>
      <c r="I89" s="32">
        <f t="shared" si="16"/>
        <v>-363683.91999999899</v>
      </c>
      <c r="J89" s="92"/>
    </row>
    <row r="90" spans="1:10" x14ac:dyDescent="0.25">
      <c r="B90" s="10"/>
      <c r="C90" s="31"/>
      <c r="D90" s="33"/>
      <c r="E90" s="32"/>
      <c r="F90" s="14"/>
      <c r="G90" s="31"/>
      <c r="H90" s="33"/>
      <c r="I90" s="32"/>
      <c r="J90" s="92"/>
    </row>
    <row r="91" spans="1:10" x14ac:dyDescent="0.25">
      <c r="B91" s="10" t="s">
        <v>3</v>
      </c>
      <c r="C91" s="31"/>
      <c r="D91" s="33"/>
      <c r="E91" s="32"/>
      <c r="F91" s="14"/>
      <c r="G91" s="31"/>
      <c r="H91" s="33"/>
      <c r="I91" s="32"/>
      <c r="J91" s="92"/>
    </row>
    <row r="92" spans="1:10" x14ac:dyDescent="0.25">
      <c r="B92" s="10"/>
      <c r="C92" s="31"/>
      <c r="D92" s="33"/>
      <c r="E92" s="32"/>
      <c r="F92" s="14"/>
      <c r="G92" s="31"/>
      <c r="H92" s="33"/>
      <c r="I92" s="32"/>
      <c r="J92" s="92"/>
    </row>
    <row r="93" spans="1:10" x14ac:dyDescent="0.25">
      <c r="B93" s="10" t="s">
        <v>65</v>
      </c>
      <c r="C93" s="31"/>
      <c r="D93" s="33"/>
      <c r="E93" s="32"/>
      <c r="F93" s="14"/>
      <c r="G93" s="31"/>
      <c r="H93" s="33"/>
      <c r="I93" s="32"/>
      <c r="J93" s="92"/>
    </row>
    <row r="94" spans="1:10" hidden="1" x14ac:dyDescent="0.25">
      <c r="A94" s="1" t="s">
        <v>622</v>
      </c>
      <c r="B94" s="1" t="s">
        <v>624</v>
      </c>
      <c r="C94" s="94">
        <f>VLOOKUP(A94,MTD!O:Q,2,0)</f>
        <v>0</v>
      </c>
      <c r="D94" s="33">
        <f>VLOOKUP(A94,MTD!O:Q,3,0)</f>
        <v>0</v>
      </c>
      <c r="E94" s="32">
        <f t="shared" ref="E94:E96" si="21">C94-D94</f>
        <v>0</v>
      </c>
      <c r="F94" s="14"/>
      <c r="G94" s="94">
        <f>VLOOKUP(A94,YTD!O:P,2,0)</f>
        <v>583.66999999999996</v>
      </c>
      <c r="H94" s="33">
        <f>VLOOKUP(A94,YTD!O:Q,3,0)</f>
        <v>0</v>
      </c>
      <c r="I94" s="32">
        <f t="shared" si="16"/>
        <v>583.66999999999996</v>
      </c>
      <c r="J94" s="92"/>
    </row>
    <row r="95" spans="1:10" x14ac:dyDescent="0.25">
      <c r="A95" s="173" t="s">
        <v>47</v>
      </c>
      <c r="B95" s="174" t="s">
        <v>55</v>
      </c>
      <c r="C95" s="94">
        <f>VLOOKUP(A95,MTD!O:Q,2,0)</f>
        <v>0</v>
      </c>
      <c r="D95" s="33">
        <f>VLOOKUP(A95,MTD!O:Q,3,0)</f>
        <v>5.0999999999999996</v>
      </c>
      <c r="E95" s="32">
        <f t="shared" si="21"/>
        <v>-5.0999999999999996</v>
      </c>
      <c r="F95" s="14"/>
      <c r="G95" s="94">
        <f>VLOOKUP(A95,YTD!O:P,2,0)</f>
        <v>61.25</v>
      </c>
      <c r="H95" s="33">
        <f>VLOOKUP(A95,YTD!O:Q,3,0)</f>
        <v>51</v>
      </c>
      <c r="I95" s="32">
        <f t="shared" si="16"/>
        <v>10.25</v>
      </c>
      <c r="J95" s="92"/>
    </row>
    <row r="96" spans="1:10" x14ac:dyDescent="0.25">
      <c r="A96" s="173" t="s">
        <v>48</v>
      </c>
      <c r="B96" s="174" t="s">
        <v>56</v>
      </c>
      <c r="C96" s="94">
        <f>VLOOKUP(A96,MTD!O:Q,2,0)</f>
        <v>18642.75</v>
      </c>
      <c r="D96" s="33">
        <f>VLOOKUP(A96,MTD!O:Q,3,0)</f>
        <v>19358.75</v>
      </c>
      <c r="E96" s="32">
        <f t="shared" si="21"/>
        <v>-716</v>
      </c>
      <c r="F96" s="14"/>
      <c r="G96" s="94">
        <f>VLOOKUP(A96,YTD!O:P,2,0)</f>
        <v>181728.75</v>
      </c>
      <c r="H96" s="33">
        <f>VLOOKUP(A96,YTD!O:Q,3,0)</f>
        <v>193587.5</v>
      </c>
      <c r="I96" s="32">
        <f t="shared" si="16"/>
        <v>-11858.75</v>
      </c>
      <c r="J96" s="92"/>
    </row>
    <row r="97" spans="1:13" x14ac:dyDescent="0.25">
      <c r="A97" s="173" t="s">
        <v>581</v>
      </c>
      <c r="B97" s="173" t="s">
        <v>585</v>
      </c>
      <c r="C97" s="94">
        <f>VLOOKUP(A97,MTD!O:Q,2,0)</f>
        <v>0</v>
      </c>
      <c r="D97" s="33">
        <f>VLOOKUP(A97,MTD!O:Q,3,0)</f>
        <v>0</v>
      </c>
      <c r="E97" s="32">
        <f t="shared" ref="E97:E109" si="22">C97-D97</f>
        <v>0</v>
      </c>
      <c r="F97" s="14"/>
      <c r="G97" s="94">
        <f>VLOOKUP(A97,YTD!O:P,2,0)</f>
        <v>0</v>
      </c>
      <c r="H97" s="33">
        <f>VLOOKUP(A97,YTD!O:Q,3,0)</f>
        <v>0</v>
      </c>
      <c r="I97" s="32">
        <f t="shared" si="16"/>
        <v>0</v>
      </c>
      <c r="J97" s="92"/>
    </row>
    <row r="98" spans="1:13" x14ac:dyDescent="0.25">
      <c r="A98" s="173" t="s">
        <v>161</v>
      </c>
      <c r="B98" s="174" t="s">
        <v>162</v>
      </c>
      <c r="C98" s="94">
        <f>VLOOKUP(A98,MTD!O:Q,2,0)</f>
        <v>0</v>
      </c>
      <c r="D98" s="33">
        <f>VLOOKUP(A98,MTD!O:Q,3,0)</f>
        <v>0</v>
      </c>
      <c r="E98" s="32">
        <f t="shared" si="22"/>
        <v>0</v>
      </c>
      <c r="F98" s="14"/>
      <c r="G98" s="94">
        <f>VLOOKUP(A98,YTD!O:P,2,0)</f>
        <v>27675</v>
      </c>
      <c r="H98" s="33">
        <f>VLOOKUP(A98,YTD!O:Q,3,0)</f>
        <v>0</v>
      </c>
      <c r="I98" s="32">
        <f t="shared" si="16"/>
        <v>27675</v>
      </c>
      <c r="J98" s="92"/>
    </row>
    <row r="99" spans="1:13" x14ac:dyDescent="0.25">
      <c r="A99" s="173" t="s">
        <v>49</v>
      </c>
      <c r="B99" s="174" t="s">
        <v>66</v>
      </c>
      <c r="C99" s="94">
        <f>VLOOKUP(A99,MTD!O:Q,2,0)</f>
        <v>3570.87</v>
      </c>
      <c r="D99" s="33">
        <f>VLOOKUP(A99,MTD!O:Q,3,0)</f>
        <v>2250</v>
      </c>
      <c r="E99" s="32">
        <f t="shared" si="22"/>
        <v>1320.87</v>
      </c>
      <c r="F99" s="14"/>
      <c r="G99" s="94">
        <f>VLOOKUP(A99,YTD!O:P,2,0)</f>
        <v>26292.95</v>
      </c>
      <c r="H99" s="33">
        <f>VLOOKUP(A99,YTD!O:Q,3,0)</f>
        <v>22500</v>
      </c>
      <c r="I99" s="32">
        <f t="shared" si="16"/>
        <v>3792.9500000000007</v>
      </c>
      <c r="J99" s="92"/>
    </row>
    <row r="100" spans="1:13" x14ac:dyDescent="0.25">
      <c r="A100" s="173" t="s">
        <v>746</v>
      </c>
      <c r="B100" s="174" t="s">
        <v>585</v>
      </c>
      <c r="C100" s="94">
        <f>VLOOKUP(A100,MTD!O:Q,2,0)</f>
        <v>0</v>
      </c>
      <c r="D100" s="33">
        <f>VLOOKUP(A100,MTD!O:Q,3,0)</f>
        <v>0</v>
      </c>
      <c r="E100" s="32">
        <f t="shared" ref="E100" si="23">C100-D100</f>
        <v>0</v>
      </c>
      <c r="F100" s="14"/>
      <c r="G100" s="94">
        <f>VLOOKUP(A100,YTD!O:P,2,0)</f>
        <v>2048.5</v>
      </c>
      <c r="H100" s="33">
        <f>VLOOKUP(A100,YTD!O:Q,3,0)</f>
        <v>0</v>
      </c>
      <c r="I100" s="32">
        <f t="shared" ref="I100" si="24">G100-H100</f>
        <v>2048.5</v>
      </c>
      <c r="J100" s="92"/>
    </row>
    <row r="101" spans="1:13" x14ac:dyDescent="0.25">
      <c r="A101" s="173" t="s">
        <v>50</v>
      </c>
      <c r="B101" s="174" t="s">
        <v>57</v>
      </c>
      <c r="C101" s="94">
        <f>VLOOKUP(A101,MTD!O:Q,2,0)</f>
        <v>0</v>
      </c>
      <c r="D101" s="33">
        <f>VLOOKUP(A101,MTD!O:Q,3,0)</f>
        <v>1416.67</v>
      </c>
      <c r="E101" s="32">
        <f t="shared" si="22"/>
        <v>-1416.67</v>
      </c>
      <c r="F101" s="14"/>
      <c r="G101" s="94">
        <f>VLOOKUP(A101,YTD!O:P,2,0)</f>
        <v>17075</v>
      </c>
      <c r="H101" s="33">
        <f>VLOOKUP(A101,YTD!O:Q,3,0)</f>
        <v>14166.7</v>
      </c>
      <c r="I101" s="32">
        <f t="shared" si="16"/>
        <v>2908.2999999999993</v>
      </c>
      <c r="J101" s="92"/>
    </row>
    <row r="102" spans="1:13" x14ac:dyDescent="0.25">
      <c r="A102" s="173" t="s">
        <v>51</v>
      </c>
      <c r="B102" s="174" t="s">
        <v>163</v>
      </c>
      <c r="C102" s="94">
        <f>VLOOKUP(A102,MTD!O:Q,2,0)</f>
        <v>0</v>
      </c>
      <c r="D102" s="33">
        <f>VLOOKUP(A102,MTD!O:Q,3,0)</f>
        <v>208.33</v>
      </c>
      <c r="E102" s="32">
        <f t="shared" si="22"/>
        <v>-208.33</v>
      </c>
      <c r="F102" s="14"/>
      <c r="G102" s="94">
        <f>VLOOKUP(A102,YTD!O:P,2,0)</f>
        <v>1131.5999999999999</v>
      </c>
      <c r="H102" s="33">
        <f>VLOOKUP(A102,YTD!O:Q,3,0)</f>
        <v>2083.3000000000002</v>
      </c>
      <c r="I102" s="32">
        <f t="shared" si="16"/>
        <v>-951.70000000000027</v>
      </c>
      <c r="J102" s="92"/>
    </row>
    <row r="103" spans="1:13" x14ac:dyDescent="0.25">
      <c r="A103" s="173" t="s">
        <v>52</v>
      </c>
      <c r="B103" s="174" t="s">
        <v>58</v>
      </c>
      <c r="C103" s="94">
        <f>VLOOKUP(A103,MTD!O:Q,2,0)</f>
        <v>5811.38</v>
      </c>
      <c r="D103" s="33">
        <f>VLOOKUP(A103,MTD!O:Q,3,0)</f>
        <v>6416.67</v>
      </c>
      <c r="E103" s="32">
        <f t="shared" si="22"/>
        <v>-605.29</v>
      </c>
      <c r="F103" s="14"/>
      <c r="G103" s="94">
        <f>VLOOKUP(A103,YTD!O:P,2,0)</f>
        <v>57979.25</v>
      </c>
      <c r="H103" s="33">
        <f>VLOOKUP(A103,YTD!O:Q,3,0)</f>
        <v>64166.7</v>
      </c>
      <c r="I103" s="32">
        <f t="shared" si="16"/>
        <v>-6187.4499999999971</v>
      </c>
      <c r="J103" s="92"/>
    </row>
    <row r="104" spans="1:13" x14ac:dyDescent="0.25">
      <c r="A104" s="173" t="s">
        <v>53</v>
      </c>
      <c r="B104" s="174" t="s">
        <v>67</v>
      </c>
      <c r="C104" s="94">
        <f>VLOOKUP(A104,MTD!O:Q,2,0)</f>
        <v>64.55</v>
      </c>
      <c r="D104" s="33">
        <f>VLOOKUP(A104,MTD!O:Q,3,0)</f>
        <v>1653.47</v>
      </c>
      <c r="E104" s="32">
        <f t="shared" si="22"/>
        <v>-1588.92</v>
      </c>
      <c r="F104" s="14"/>
      <c r="G104" s="94">
        <f>VLOOKUP(A104,YTD!O:P,2,0)</f>
        <v>12770.7</v>
      </c>
      <c r="H104" s="33">
        <f>VLOOKUP(A104,YTD!O:Q,3,0)</f>
        <v>16534.7</v>
      </c>
      <c r="I104" s="32">
        <f t="shared" si="16"/>
        <v>-3764</v>
      </c>
      <c r="J104" s="92"/>
    </row>
    <row r="105" spans="1:13" x14ac:dyDescent="0.25">
      <c r="A105" s="173" t="s">
        <v>54</v>
      </c>
      <c r="B105" s="174" t="s">
        <v>164</v>
      </c>
      <c r="C105" s="94">
        <f>VLOOKUP(A105,MTD!O:Q,2,0)</f>
        <v>0</v>
      </c>
      <c r="D105" s="33">
        <f>VLOOKUP(A105,MTD!O:Q,3,0)</f>
        <v>116.67</v>
      </c>
      <c r="E105" s="32">
        <f t="shared" si="22"/>
        <v>-116.67</v>
      </c>
      <c r="F105" s="14"/>
      <c r="G105" s="94">
        <f>VLOOKUP(A105,YTD!O:P,2,0)</f>
        <v>879.65</v>
      </c>
      <c r="H105" s="33">
        <f>VLOOKUP(A105,YTD!O:Q,3,0)</f>
        <v>1166.7</v>
      </c>
      <c r="I105" s="32">
        <f t="shared" si="16"/>
        <v>-287.05000000000007</v>
      </c>
      <c r="J105" s="92"/>
    </row>
    <row r="106" spans="1:13" x14ac:dyDescent="0.25">
      <c r="A106" s="173" t="s">
        <v>165</v>
      </c>
      <c r="B106" s="174" t="s">
        <v>166</v>
      </c>
      <c r="C106" s="94">
        <f>VLOOKUP(A106,MTD!O:Q,2,0)</f>
        <v>2427.23</v>
      </c>
      <c r="D106" s="33">
        <f>VLOOKUP(A106,MTD!O:Q,3,0)</f>
        <v>1125</v>
      </c>
      <c r="E106" s="32">
        <f t="shared" si="22"/>
        <v>1302.23</v>
      </c>
      <c r="F106" s="14"/>
      <c r="G106" s="94">
        <f>VLOOKUP(A106,YTD!O:P,2,0)</f>
        <v>11566.82</v>
      </c>
      <c r="H106" s="33">
        <f>VLOOKUP(A106,YTD!O:Q,3,0)</f>
        <v>11250</v>
      </c>
      <c r="I106" s="32">
        <f t="shared" si="16"/>
        <v>316.81999999999971</v>
      </c>
      <c r="J106" s="92"/>
      <c r="M106" s="176"/>
    </row>
    <row r="107" spans="1:13" x14ac:dyDescent="0.25">
      <c r="A107" s="173" t="s">
        <v>555</v>
      </c>
      <c r="B107" s="1" t="s">
        <v>560</v>
      </c>
      <c r="C107" s="94">
        <f>VLOOKUP(A107,MTD!O:Q,2,0)</f>
        <v>26326.240000000002</v>
      </c>
      <c r="D107" s="33">
        <f>VLOOKUP(A107,MTD!O:Q,3,0)</f>
        <v>25790</v>
      </c>
      <c r="E107" s="32">
        <f t="shared" si="22"/>
        <v>536.2400000000016</v>
      </c>
      <c r="F107" s="14"/>
      <c r="G107" s="94">
        <f>VLOOKUP(A107,YTD!O:P,2,0)</f>
        <v>256480.39</v>
      </c>
      <c r="H107" s="33">
        <f>VLOOKUP(A107,YTD!O:Q,3,0)</f>
        <v>257900</v>
      </c>
      <c r="I107" s="32">
        <f t="shared" si="16"/>
        <v>-1419.609999999986</v>
      </c>
      <c r="J107" s="92"/>
      <c r="M107" s="176"/>
    </row>
    <row r="108" spans="1:13" x14ac:dyDescent="0.25">
      <c r="A108" s="173" t="s">
        <v>556</v>
      </c>
      <c r="B108" s="1" t="s">
        <v>561</v>
      </c>
      <c r="C108" s="94">
        <f>VLOOKUP(A108,MTD!O:Q,2,0)</f>
        <v>3859.88</v>
      </c>
      <c r="D108" s="33">
        <f>VLOOKUP(A108,MTD!O:Q,3,0)</f>
        <v>3416.67</v>
      </c>
      <c r="E108" s="32">
        <f t="shared" si="22"/>
        <v>443.21000000000004</v>
      </c>
      <c r="F108" s="14"/>
      <c r="G108" s="94">
        <f>VLOOKUP(A108,YTD!O:P,2,0)</f>
        <v>38019.03</v>
      </c>
      <c r="H108" s="33">
        <f>VLOOKUP(A108,YTD!O:Q,3,0)</f>
        <v>34166.699999999997</v>
      </c>
      <c r="I108" s="32">
        <f t="shared" si="16"/>
        <v>3852.3300000000017</v>
      </c>
      <c r="J108" s="92"/>
      <c r="M108" s="176"/>
    </row>
    <row r="109" spans="1:13" x14ac:dyDescent="0.25">
      <c r="A109" s="173" t="s">
        <v>557</v>
      </c>
      <c r="B109" s="1" t="s">
        <v>562</v>
      </c>
      <c r="C109" s="94">
        <f>VLOOKUP(A109,MTD!O:Q,2,0)</f>
        <v>1341.65</v>
      </c>
      <c r="D109" s="33">
        <f>VLOOKUP(A109,MTD!O:Q,3,0)</f>
        <v>1043.33</v>
      </c>
      <c r="E109" s="32">
        <f t="shared" si="22"/>
        <v>298.32000000000016</v>
      </c>
      <c r="F109" s="14"/>
      <c r="G109" s="94">
        <f>VLOOKUP(A109,YTD!O:P,2,0)</f>
        <v>12827.13</v>
      </c>
      <c r="H109" s="33">
        <f>VLOOKUP(A109,YTD!O:Q,3,0)</f>
        <v>10433.299999999999</v>
      </c>
      <c r="I109" s="32">
        <f t="shared" si="16"/>
        <v>2393.83</v>
      </c>
      <c r="J109" s="92"/>
    </row>
    <row r="110" spans="1:13" ht="6.75" customHeight="1" x14ac:dyDescent="0.25">
      <c r="A110" s="173"/>
      <c r="B110" s="173"/>
      <c r="C110" s="94"/>
      <c r="D110" s="33"/>
      <c r="E110" s="32"/>
      <c r="F110" s="14"/>
      <c r="G110" s="94"/>
      <c r="H110" s="33"/>
      <c r="I110" s="32"/>
      <c r="J110" s="92"/>
    </row>
    <row r="111" spans="1:13" x14ac:dyDescent="0.25">
      <c r="B111" s="10" t="s">
        <v>35</v>
      </c>
      <c r="C111" s="31">
        <f>SUM(C94:C109)</f>
        <v>62044.55</v>
      </c>
      <c r="D111" s="31">
        <f>SUM(D94:D109)</f>
        <v>62800.659999999996</v>
      </c>
      <c r="E111" s="31">
        <f>SUM(E94:E109)</f>
        <v>-756.10999999999876</v>
      </c>
      <c r="F111" s="14"/>
      <c r="G111" s="31">
        <f>SUM(G94:G109)</f>
        <v>647119.69000000006</v>
      </c>
      <c r="H111" s="31">
        <f>SUM(H95:H109)</f>
        <v>628006.60000000009</v>
      </c>
      <c r="I111" s="32">
        <f>G111-H111</f>
        <v>19113.089999999967</v>
      </c>
      <c r="J111" s="92"/>
    </row>
    <row r="112" spans="1:13" x14ac:dyDescent="0.25">
      <c r="C112" s="31"/>
      <c r="D112" s="33"/>
      <c r="E112" s="32"/>
      <c r="F112" s="14"/>
      <c r="G112" s="31"/>
      <c r="H112" s="33"/>
      <c r="I112" s="32"/>
      <c r="J112" s="92"/>
    </row>
    <row r="113" spans="1:10" x14ac:dyDescent="0.25">
      <c r="B113" s="10" t="s">
        <v>59</v>
      </c>
      <c r="C113" s="20"/>
      <c r="D113" s="20"/>
      <c r="E113" s="20"/>
      <c r="F113" s="14"/>
      <c r="G113" s="20"/>
      <c r="H113" s="93"/>
      <c r="I113" s="32"/>
      <c r="J113" s="92"/>
    </row>
    <row r="114" spans="1:10" x14ac:dyDescent="0.25">
      <c r="A114" s="173" t="s">
        <v>167</v>
      </c>
      <c r="B114" s="174" t="s">
        <v>168</v>
      </c>
      <c r="C114" s="94">
        <f>VLOOKUP(A114,MTD!O:Q,2,0)</f>
        <v>6258.14</v>
      </c>
      <c r="D114" s="33">
        <f>VLOOKUP(A114,MTD!O:Q,3,0)</f>
        <v>6500</v>
      </c>
      <c r="E114" s="32">
        <f>C114-D114</f>
        <v>-241.85999999999967</v>
      </c>
      <c r="F114" s="14"/>
      <c r="G114" s="94">
        <f>VLOOKUP(A114,YTD!O:P,2,0)</f>
        <v>90609.23</v>
      </c>
      <c r="H114" s="33">
        <f>VLOOKUP(A114,YTD!O:Q,3,0)</f>
        <v>65000</v>
      </c>
      <c r="I114" s="32">
        <f t="shared" si="16"/>
        <v>25609.229999999996</v>
      </c>
      <c r="J114" s="92"/>
    </row>
    <row r="115" spans="1:10" x14ac:dyDescent="0.25">
      <c r="A115" s="173" t="s">
        <v>15</v>
      </c>
      <c r="B115" s="174" t="s">
        <v>62</v>
      </c>
      <c r="C115" s="94">
        <f>VLOOKUP(A115,MTD!O:Q,2,0)</f>
        <v>2802.42</v>
      </c>
      <c r="D115" s="33">
        <f>VLOOKUP(A115,MTD!O:Q,3,0)</f>
        <v>1000</v>
      </c>
      <c r="E115" s="32">
        <f t="shared" ref="E115:E131" si="25">C115-D115</f>
        <v>1802.42</v>
      </c>
      <c r="F115" s="14"/>
      <c r="G115" s="94">
        <f>VLOOKUP(A115,YTD!O:P,2,0)</f>
        <v>11878.42</v>
      </c>
      <c r="H115" s="33">
        <f>VLOOKUP(A115,YTD!O:Q,3,0)</f>
        <v>10000</v>
      </c>
      <c r="I115" s="32">
        <f t="shared" si="16"/>
        <v>1878.42</v>
      </c>
      <c r="J115" s="92"/>
    </row>
    <row r="116" spans="1:10" x14ac:dyDescent="0.25">
      <c r="A116" s="173" t="s">
        <v>169</v>
      </c>
      <c r="B116" s="174" t="s">
        <v>546</v>
      </c>
      <c r="C116" s="94">
        <f>VLOOKUP(A116,MTD!O:Q,2,0)</f>
        <v>-645</v>
      </c>
      <c r="D116" s="33">
        <f>VLOOKUP(A116,MTD!O:Q,3,0)</f>
        <v>833.33</v>
      </c>
      <c r="E116" s="32">
        <f t="shared" si="25"/>
        <v>-1478.33</v>
      </c>
      <c r="F116" s="14"/>
      <c r="G116" s="94">
        <f>VLOOKUP(A116,YTD!O:P,2,0)</f>
        <v>-65</v>
      </c>
      <c r="H116" s="33">
        <f>VLOOKUP(A116,YTD!O:Q,3,0)</f>
        <v>8333.2999999999993</v>
      </c>
      <c r="I116" s="32">
        <f t="shared" si="16"/>
        <v>-8398.2999999999993</v>
      </c>
      <c r="J116" s="92"/>
    </row>
    <row r="117" spans="1:10" x14ac:dyDescent="0.25">
      <c r="A117" s="173" t="s">
        <v>170</v>
      </c>
      <c r="B117" s="174" t="s">
        <v>171</v>
      </c>
      <c r="C117" s="94">
        <f>VLOOKUP(A117,MTD!O:Q,2,0)</f>
        <v>19491.07</v>
      </c>
      <c r="D117" s="33">
        <f>VLOOKUP(A117,MTD!O:Q,3,0)</f>
        <v>28333.33</v>
      </c>
      <c r="E117" s="32">
        <f t="shared" si="25"/>
        <v>-8842.260000000002</v>
      </c>
      <c r="F117" s="14"/>
      <c r="G117" s="94">
        <f>VLOOKUP(A117,YTD!O:P,2,0)</f>
        <v>194910.7</v>
      </c>
      <c r="H117" s="33">
        <f>VLOOKUP(A117,YTD!O:Q,3,0)</f>
        <v>283333.3</v>
      </c>
      <c r="I117" s="32">
        <f t="shared" si="16"/>
        <v>-88422.599999999977</v>
      </c>
      <c r="J117" s="92"/>
    </row>
    <row r="118" spans="1:10" x14ac:dyDescent="0.25">
      <c r="A118" s="173" t="s">
        <v>172</v>
      </c>
      <c r="B118" s="174" t="s">
        <v>173</v>
      </c>
      <c r="C118" s="94">
        <f>VLOOKUP(A118,MTD!O:Q,2,0)</f>
        <v>6475</v>
      </c>
      <c r="D118" s="33">
        <f>VLOOKUP(A118,MTD!O:Q,3,0)</f>
        <v>5916.67</v>
      </c>
      <c r="E118" s="32">
        <f t="shared" si="25"/>
        <v>558.32999999999993</v>
      </c>
      <c r="F118" s="14"/>
      <c r="G118" s="94">
        <f>VLOOKUP(A118,YTD!O:P,2,0)</f>
        <v>63226.75</v>
      </c>
      <c r="H118" s="33">
        <f>VLOOKUP(A118,YTD!O:Q,3,0)</f>
        <v>59166.7</v>
      </c>
      <c r="I118" s="32">
        <f t="shared" si="16"/>
        <v>4060.0500000000029</v>
      </c>
      <c r="J118" s="92"/>
    </row>
    <row r="119" spans="1:10" x14ac:dyDescent="0.25">
      <c r="A119" s="173" t="s">
        <v>174</v>
      </c>
      <c r="B119" s="174" t="s">
        <v>175</v>
      </c>
      <c r="C119" s="94">
        <f>VLOOKUP(A119,MTD!O:Q,2,0)</f>
        <v>0</v>
      </c>
      <c r="D119" s="33">
        <f>VLOOKUP(A119,MTD!O:Q,3,0)</f>
        <v>5416.67</v>
      </c>
      <c r="E119" s="32">
        <f t="shared" si="25"/>
        <v>-5416.67</v>
      </c>
      <c r="F119" s="14"/>
      <c r="G119" s="94">
        <f>VLOOKUP(A119,YTD!O:P,2,0)</f>
        <v>36840</v>
      </c>
      <c r="H119" s="33">
        <f>VLOOKUP(A119,YTD!O:Q,3,0)</f>
        <v>54166.7</v>
      </c>
      <c r="I119" s="32">
        <f t="shared" si="16"/>
        <v>-17326.699999999997</v>
      </c>
      <c r="J119" s="92"/>
    </row>
    <row r="120" spans="1:10" x14ac:dyDescent="0.25">
      <c r="A120" s="173" t="s">
        <v>176</v>
      </c>
      <c r="B120" s="174" t="s">
        <v>177</v>
      </c>
      <c r="C120" s="94">
        <f>VLOOKUP(A120,MTD!O:Q,2,0)</f>
        <v>70</v>
      </c>
      <c r="D120" s="33">
        <f>VLOOKUP(A120,MTD!O:Q,3,0)</f>
        <v>4200</v>
      </c>
      <c r="E120" s="32">
        <f t="shared" si="25"/>
        <v>-4130</v>
      </c>
      <c r="F120" s="14"/>
      <c r="G120" s="94">
        <f>VLOOKUP(A120,YTD!O:P,2,0)</f>
        <v>16755.39</v>
      </c>
      <c r="H120" s="33">
        <f>VLOOKUP(A120,YTD!O:Q,3,0)</f>
        <v>42000</v>
      </c>
      <c r="I120" s="32">
        <f t="shared" si="16"/>
        <v>-25244.61</v>
      </c>
      <c r="J120" s="92"/>
    </row>
    <row r="121" spans="1:10" x14ac:dyDescent="0.25">
      <c r="A121" s="173" t="s">
        <v>178</v>
      </c>
      <c r="B121" s="174" t="s">
        <v>179</v>
      </c>
      <c r="C121" s="94">
        <f>VLOOKUP(A121,MTD!O:Q,2,0)</f>
        <v>0</v>
      </c>
      <c r="D121" s="33">
        <f>VLOOKUP(A121,MTD!O:Q,3,0)</f>
        <v>20</v>
      </c>
      <c r="E121" s="32">
        <f t="shared" si="25"/>
        <v>-20</v>
      </c>
      <c r="F121" s="14"/>
      <c r="G121" s="94">
        <f>VLOOKUP(A121,YTD!O:P,2,0)</f>
        <v>3578.4</v>
      </c>
      <c r="H121" s="33">
        <f>VLOOKUP(A121,YTD!O:Q,3,0)</f>
        <v>200</v>
      </c>
      <c r="I121" s="32">
        <f t="shared" si="16"/>
        <v>3378.4</v>
      </c>
      <c r="J121" s="92"/>
    </row>
    <row r="122" spans="1:10" x14ac:dyDescent="0.25">
      <c r="A122" s="173" t="s">
        <v>612</v>
      </c>
      <c r="B122" s="174" t="s">
        <v>613</v>
      </c>
      <c r="C122" s="94">
        <f>VLOOKUP(A122,MTD!O:Q,2,0)</f>
        <v>0</v>
      </c>
      <c r="D122" s="33">
        <f>VLOOKUP(A122,MTD!O:Q,3,0)</f>
        <v>237.5</v>
      </c>
      <c r="E122" s="32">
        <f t="shared" si="25"/>
        <v>-237.5</v>
      </c>
      <c r="F122" s="14"/>
      <c r="G122" s="94">
        <f>VLOOKUP(A122,YTD!O:P,2,0)</f>
        <v>789.28</v>
      </c>
      <c r="H122" s="33">
        <f>VLOOKUP(A122,YTD!O:Q,3,0)</f>
        <v>2375</v>
      </c>
      <c r="I122" s="32">
        <f t="shared" si="16"/>
        <v>-1585.72</v>
      </c>
      <c r="J122" s="92"/>
    </row>
    <row r="123" spans="1:10" x14ac:dyDescent="0.25">
      <c r="A123" s="173" t="s">
        <v>19</v>
      </c>
      <c r="B123" s="174" t="s">
        <v>180</v>
      </c>
      <c r="C123" s="94">
        <f>VLOOKUP(A123,MTD!O:Q,2,0)</f>
        <v>35707.21</v>
      </c>
      <c r="D123" s="33">
        <f>VLOOKUP(A123,MTD!O:Q,3,0)</f>
        <v>33416.31</v>
      </c>
      <c r="E123" s="32">
        <f t="shared" si="25"/>
        <v>2290.9000000000015</v>
      </c>
      <c r="F123" s="14"/>
      <c r="G123" s="94">
        <f>VLOOKUP(A123,YTD!O:P,2,0)</f>
        <v>338435.07</v>
      </c>
      <c r="H123" s="33">
        <f>VLOOKUP(A123,YTD!O:Q,3,0)</f>
        <v>334163.09999999998</v>
      </c>
      <c r="I123" s="32">
        <f t="shared" si="16"/>
        <v>4271.9700000000303</v>
      </c>
      <c r="J123" s="92"/>
    </row>
    <row r="124" spans="1:10" ht="13.9" customHeight="1" x14ac:dyDescent="0.25">
      <c r="A124" s="173" t="s">
        <v>16</v>
      </c>
      <c r="B124" s="174" t="s">
        <v>181</v>
      </c>
      <c r="C124" s="94">
        <f>VLOOKUP(A124,MTD!O:Q,2,0)</f>
        <v>155.52000000000001</v>
      </c>
      <c r="D124" s="33">
        <f>VLOOKUP(A124,MTD!O:Q,3,0)</f>
        <v>1500</v>
      </c>
      <c r="E124" s="32">
        <f t="shared" si="25"/>
        <v>-1344.48</v>
      </c>
      <c r="F124" s="14"/>
      <c r="G124" s="94">
        <f>VLOOKUP(A124,YTD!O:P,2,0)</f>
        <v>11731.7</v>
      </c>
      <c r="H124" s="33">
        <f>VLOOKUP(A124,YTD!O:Q,3,0)</f>
        <v>15000</v>
      </c>
      <c r="I124" s="32">
        <f t="shared" si="16"/>
        <v>-3268.2999999999993</v>
      </c>
      <c r="J124" s="92"/>
    </row>
    <row r="125" spans="1:10" ht="13.9" customHeight="1" x14ac:dyDescent="0.25">
      <c r="A125" s="173" t="s">
        <v>182</v>
      </c>
      <c r="B125" s="174" t="s">
        <v>183</v>
      </c>
      <c r="C125" s="94">
        <f>VLOOKUP(A125,MTD!O:Q,2,0)</f>
        <v>19.95</v>
      </c>
      <c r="D125" s="33">
        <f>VLOOKUP(A125,MTD!O:Q,3,0)</f>
        <v>400</v>
      </c>
      <c r="E125" s="32">
        <f t="shared" si="25"/>
        <v>-380.05</v>
      </c>
      <c r="F125" s="14"/>
      <c r="G125" s="94">
        <f>VLOOKUP(A125,YTD!O:P,2,0)</f>
        <v>339.15</v>
      </c>
      <c r="H125" s="33">
        <f>VLOOKUP(A125,YTD!O:Q,3,0)</f>
        <v>4000</v>
      </c>
      <c r="I125" s="32">
        <f t="shared" si="16"/>
        <v>-3660.85</v>
      </c>
      <c r="J125" s="92"/>
    </row>
    <row r="126" spans="1:10" ht="13.9" customHeight="1" x14ac:dyDescent="0.25">
      <c r="A126" s="173" t="s">
        <v>184</v>
      </c>
      <c r="B126" s="174" t="s">
        <v>185</v>
      </c>
      <c r="C126" s="94">
        <f>VLOOKUP(A126,MTD!O:Q,2,0)</f>
        <v>0</v>
      </c>
      <c r="D126" s="33">
        <f>VLOOKUP(A126,MTD!O:Q,3,0)</f>
        <v>1833.33</v>
      </c>
      <c r="E126" s="32">
        <f t="shared" si="25"/>
        <v>-1833.33</v>
      </c>
      <c r="F126" s="14"/>
      <c r="G126" s="94">
        <f>VLOOKUP(A126,YTD!O:P,2,0)</f>
        <v>8405.31</v>
      </c>
      <c r="H126" s="33">
        <f>VLOOKUP(A126,YTD!O:Q,3,0)</f>
        <v>18333.3</v>
      </c>
      <c r="I126" s="32">
        <f t="shared" si="16"/>
        <v>-9927.99</v>
      </c>
      <c r="J126" s="92"/>
    </row>
    <row r="127" spans="1:10" ht="13.9" customHeight="1" x14ac:dyDescent="0.25">
      <c r="A127" s="173" t="s">
        <v>60</v>
      </c>
      <c r="B127" s="174" t="s">
        <v>186</v>
      </c>
      <c r="C127" s="94">
        <f>VLOOKUP(A127,MTD!O:Q,2,0)</f>
        <v>31468.04</v>
      </c>
      <c r="D127" s="33">
        <f>VLOOKUP(A127,MTD!O:Q,3,0)</f>
        <v>35300</v>
      </c>
      <c r="E127" s="32">
        <f t="shared" si="25"/>
        <v>-3831.9599999999991</v>
      </c>
      <c r="F127" s="14"/>
      <c r="G127" s="94">
        <f>VLOOKUP(A127,YTD!O:P,2,0)</f>
        <v>279611.5</v>
      </c>
      <c r="H127" s="33">
        <f>VLOOKUP(A127,YTD!O:Q,3,0)</f>
        <v>353000</v>
      </c>
      <c r="I127" s="32">
        <f t="shared" si="16"/>
        <v>-73388.5</v>
      </c>
      <c r="J127" s="92"/>
    </row>
    <row r="128" spans="1:10" ht="13.9" customHeight="1" x14ac:dyDescent="0.25">
      <c r="A128" s="173" t="s">
        <v>187</v>
      </c>
      <c r="B128" s="174" t="s">
        <v>188</v>
      </c>
      <c r="C128" s="94">
        <f>VLOOKUP(A128,MTD!O:Q,2,0)</f>
        <v>0</v>
      </c>
      <c r="D128" s="33">
        <f>VLOOKUP(A128,MTD!O:Q,3,0)</f>
        <v>333.33</v>
      </c>
      <c r="E128" s="32">
        <f t="shared" si="25"/>
        <v>-333.33</v>
      </c>
      <c r="F128" s="14"/>
      <c r="G128" s="94">
        <f>VLOOKUP(A128,YTD!O:P,2,0)</f>
        <v>5120.3999999999996</v>
      </c>
      <c r="H128" s="33">
        <f>VLOOKUP(A128,YTD!O:Q,3,0)</f>
        <v>3333.3</v>
      </c>
      <c r="I128" s="32">
        <f t="shared" si="16"/>
        <v>1787.0999999999995</v>
      </c>
      <c r="J128" s="92"/>
    </row>
    <row r="129" spans="1:10" ht="15" hidden="1" customHeight="1" x14ac:dyDescent="0.25">
      <c r="A129" s="173" t="s">
        <v>189</v>
      </c>
      <c r="B129" s="174" t="s">
        <v>190</v>
      </c>
      <c r="C129" s="94">
        <f>VLOOKUP(A129,MTD!O:Q,2,0)</f>
        <v>0</v>
      </c>
      <c r="D129" s="33">
        <f>VLOOKUP(A129,MTD!O:Q,3,0)</f>
        <v>0</v>
      </c>
      <c r="E129" s="32">
        <f t="shared" si="25"/>
        <v>0</v>
      </c>
      <c r="F129" s="14"/>
      <c r="G129" s="94">
        <f>VLOOKUP(A129,YTD!O:P,2,0)</f>
        <v>0</v>
      </c>
      <c r="H129" s="33">
        <f>VLOOKUP(A129,YTD!O:Q,3,0)</f>
        <v>0</v>
      </c>
      <c r="I129" s="32">
        <f t="shared" si="16"/>
        <v>0</v>
      </c>
      <c r="J129" s="92"/>
    </row>
    <row r="130" spans="1:10" ht="13.9" customHeight="1" x14ac:dyDescent="0.25">
      <c r="A130" s="173" t="s">
        <v>191</v>
      </c>
      <c r="B130" s="174" t="s">
        <v>192</v>
      </c>
      <c r="C130" s="94">
        <f>VLOOKUP(A130,MTD!O:Q,2,0)</f>
        <v>0</v>
      </c>
      <c r="D130" s="33">
        <f>VLOOKUP(A130,MTD!O:Q,3,0)</f>
        <v>1958.33</v>
      </c>
      <c r="E130" s="32">
        <f t="shared" si="25"/>
        <v>-1958.33</v>
      </c>
      <c r="F130" s="14"/>
      <c r="G130" s="94">
        <f>VLOOKUP(A130,YTD!O:P,2,0)</f>
        <v>0</v>
      </c>
      <c r="H130" s="33">
        <f>VLOOKUP(A130,YTD!O:Q,3,0)</f>
        <v>19583.3</v>
      </c>
      <c r="I130" s="32">
        <f t="shared" si="16"/>
        <v>-19583.3</v>
      </c>
      <c r="J130" s="92"/>
    </row>
    <row r="131" spans="1:10" ht="15" hidden="1" customHeight="1" x14ac:dyDescent="0.25">
      <c r="A131" s="173" t="s">
        <v>61</v>
      </c>
      <c r="B131" s="174" t="s">
        <v>222</v>
      </c>
      <c r="C131" s="94">
        <f>VLOOKUP(A131,MTD!O:Q,2,0)</f>
        <v>0</v>
      </c>
      <c r="D131" s="33">
        <f>VLOOKUP(A131,MTD!O:Q,3,0)</f>
        <v>0</v>
      </c>
      <c r="E131" s="32">
        <f t="shared" si="25"/>
        <v>0</v>
      </c>
      <c r="F131" s="14"/>
      <c r="G131" s="94">
        <f>VLOOKUP(A131,YTD!O:P,2,0)</f>
        <v>0</v>
      </c>
      <c r="H131" s="33">
        <f>VLOOKUP(A131,YTD!O:Q,3,0)</f>
        <v>0</v>
      </c>
      <c r="I131" s="32">
        <f t="shared" si="16"/>
        <v>0</v>
      </c>
      <c r="J131" s="92"/>
    </row>
    <row r="132" spans="1:10" ht="8.25" customHeight="1" x14ac:dyDescent="0.25">
      <c r="C132" s="20"/>
      <c r="D132" s="93"/>
      <c r="E132" s="14"/>
      <c r="F132" s="14"/>
      <c r="G132" s="20"/>
      <c r="H132" s="93"/>
      <c r="I132" s="32"/>
      <c r="J132" s="92"/>
    </row>
    <row r="133" spans="1:10" x14ac:dyDescent="0.25">
      <c r="B133" s="10" t="s">
        <v>519</v>
      </c>
      <c r="C133" s="20">
        <f>SUM(C114:C131)</f>
        <v>101802.35</v>
      </c>
      <c r="D133" s="20">
        <f>SUM(D114:D131)</f>
        <v>127198.8</v>
      </c>
      <c r="E133" s="20">
        <f>SUM(E114:E131)</f>
        <v>-25396.450000000004</v>
      </c>
      <c r="F133" s="14"/>
      <c r="G133" s="20">
        <f>SUM(G114:G131)</f>
        <v>1062166.2999999998</v>
      </c>
      <c r="H133" s="20">
        <f>SUM(H114:H131)</f>
        <v>1271988</v>
      </c>
      <c r="I133" s="32">
        <f t="shared" si="16"/>
        <v>-209821.70000000019</v>
      </c>
      <c r="J133" s="92"/>
    </row>
    <row r="134" spans="1:10" ht="14.25" customHeight="1" x14ac:dyDescent="0.25">
      <c r="C134" s="20"/>
      <c r="D134" s="93"/>
      <c r="E134" s="14"/>
      <c r="F134" s="14"/>
      <c r="G134" s="20"/>
      <c r="H134" s="93"/>
      <c r="I134" s="32"/>
      <c r="J134" s="92"/>
    </row>
    <row r="135" spans="1:10" x14ac:dyDescent="0.25">
      <c r="B135" s="10" t="s">
        <v>223</v>
      </c>
      <c r="C135" s="20"/>
      <c r="D135" s="93"/>
      <c r="E135" s="14"/>
      <c r="F135" s="14"/>
      <c r="G135" s="20"/>
      <c r="H135" s="93"/>
      <c r="I135" s="32"/>
      <c r="J135" s="92"/>
    </row>
    <row r="136" spans="1:10" x14ac:dyDescent="0.25">
      <c r="A136" s="173" t="s">
        <v>193</v>
      </c>
      <c r="B136" s="174" t="s">
        <v>194</v>
      </c>
      <c r="C136" s="94">
        <f>VLOOKUP(A136,MTD!O:Q,2,0)</f>
        <v>466.9</v>
      </c>
      <c r="D136" s="33">
        <f>VLOOKUP(A136,MTD!O:Q,3,0)</f>
        <v>291.67</v>
      </c>
      <c r="E136" s="32">
        <f t="shared" ref="E136:E148" si="26">C136-D136</f>
        <v>175.22999999999996</v>
      </c>
      <c r="F136" s="14"/>
      <c r="G136" s="94">
        <f>VLOOKUP(A136,YTD!O:P,2,0)</f>
        <v>4154.7700000000004</v>
      </c>
      <c r="H136" s="33">
        <f>VLOOKUP(A136,YTD!O:Q,3,0)</f>
        <v>2916.7</v>
      </c>
      <c r="I136" s="32">
        <f t="shared" si="16"/>
        <v>1238.0700000000006</v>
      </c>
      <c r="J136" s="92"/>
    </row>
    <row r="137" spans="1:10" x14ac:dyDescent="0.25">
      <c r="A137" s="173" t="s">
        <v>63</v>
      </c>
      <c r="B137" s="174" t="s">
        <v>195</v>
      </c>
      <c r="C137" s="94">
        <f>VLOOKUP(A137,MTD!O:Q,2,0)</f>
        <v>842.21</v>
      </c>
      <c r="D137" s="33">
        <f>VLOOKUP(A137,MTD!O:Q,3,0)</f>
        <v>1125</v>
      </c>
      <c r="E137" s="32">
        <f t="shared" si="26"/>
        <v>-282.78999999999996</v>
      </c>
      <c r="F137" s="14"/>
      <c r="G137" s="94">
        <f>VLOOKUP(A137,YTD!O:P,2,0)</f>
        <v>7760.25</v>
      </c>
      <c r="H137" s="33">
        <f>VLOOKUP(A137,YTD!O:Q,3,0)</f>
        <v>11250</v>
      </c>
      <c r="I137" s="32">
        <f t="shared" si="16"/>
        <v>-3489.75</v>
      </c>
      <c r="J137" s="92"/>
    </row>
    <row r="138" spans="1:10" x14ac:dyDescent="0.25">
      <c r="A138" s="173" t="s">
        <v>196</v>
      </c>
      <c r="B138" s="174" t="s">
        <v>197</v>
      </c>
      <c r="C138" s="94">
        <f>VLOOKUP(A138,MTD!O:Q,2,0)</f>
        <v>951.44</v>
      </c>
      <c r="D138" s="33">
        <f>VLOOKUP(A138,MTD!O:Q,3,0)</f>
        <v>3900</v>
      </c>
      <c r="E138" s="32">
        <f t="shared" si="26"/>
        <v>-2948.56</v>
      </c>
      <c r="F138" s="14"/>
      <c r="G138" s="94">
        <f>VLOOKUP(A138,YTD!O:P,2,0)</f>
        <v>39148.39</v>
      </c>
      <c r="H138" s="33">
        <f>VLOOKUP(A138,YTD!O:Q,3,0)</f>
        <v>39000</v>
      </c>
      <c r="I138" s="32">
        <f t="shared" si="16"/>
        <v>148.38999999999942</v>
      </c>
      <c r="J138" s="92"/>
    </row>
    <row r="139" spans="1:10" x14ac:dyDescent="0.25">
      <c r="A139" s="173" t="s">
        <v>198</v>
      </c>
      <c r="B139" s="174" t="s">
        <v>199</v>
      </c>
      <c r="C139" s="94">
        <f>VLOOKUP(A139,MTD!O:Q,2,0)</f>
        <v>11314</v>
      </c>
      <c r="D139" s="33">
        <f>VLOOKUP(A139,MTD!O:Q,3,0)</f>
        <v>12583.33</v>
      </c>
      <c r="E139" s="32">
        <f t="shared" si="26"/>
        <v>-1269.33</v>
      </c>
      <c r="F139" s="14"/>
      <c r="G139" s="94">
        <f>VLOOKUP(A139,YTD!O:P,2,0)</f>
        <v>76569.09</v>
      </c>
      <c r="H139" s="33">
        <f>VLOOKUP(A139,YTD!O:Q,3,0)</f>
        <v>125833.3</v>
      </c>
      <c r="I139" s="32">
        <f t="shared" ref="I139:I202" si="27">G139-H139</f>
        <v>-49264.210000000006</v>
      </c>
      <c r="J139" s="92"/>
    </row>
    <row r="140" spans="1:10" x14ac:dyDescent="0.25">
      <c r="A140" s="173" t="s">
        <v>200</v>
      </c>
      <c r="B140" s="174" t="s">
        <v>201</v>
      </c>
      <c r="C140" s="94">
        <f>VLOOKUP(A140,MTD!O:Q,2,0)</f>
        <v>9473.35</v>
      </c>
      <c r="D140" s="33">
        <f>VLOOKUP(A140,MTD!O:Q,3,0)</f>
        <v>12500</v>
      </c>
      <c r="E140" s="32">
        <f t="shared" si="26"/>
        <v>-3026.6499999999996</v>
      </c>
      <c r="F140" s="14"/>
      <c r="G140" s="94">
        <f>VLOOKUP(A140,YTD!O:P,2,0)</f>
        <v>94701.15</v>
      </c>
      <c r="H140" s="33">
        <f>VLOOKUP(A140,YTD!O:Q,3,0)</f>
        <v>125000</v>
      </c>
      <c r="I140" s="32">
        <f t="shared" si="27"/>
        <v>-30298.850000000006</v>
      </c>
      <c r="J140" s="92"/>
    </row>
    <row r="141" spans="1:10" x14ac:dyDescent="0.25">
      <c r="A141" s="173" t="s">
        <v>202</v>
      </c>
      <c r="B141" s="174" t="s">
        <v>203</v>
      </c>
      <c r="C141" s="94">
        <f>VLOOKUP(A141,MTD!O:Q,2,0)</f>
        <v>1558.48</v>
      </c>
      <c r="D141" s="33">
        <f>VLOOKUP(A141,MTD!O:Q,3,0)</f>
        <v>2800</v>
      </c>
      <c r="E141" s="32">
        <f t="shared" si="26"/>
        <v>-1241.52</v>
      </c>
      <c r="F141" s="14"/>
      <c r="G141" s="94">
        <f>VLOOKUP(A141,YTD!O:P,2,0)</f>
        <v>26657.02</v>
      </c>
      <c r="H141" s="33">
        <f>VLOOKUP(A141,YTD!O:Q,3,0)</f>
        <v>28000</v>
      </c>
      <c r="I141" s="32">
        <f t="shared" si="27"/>
        <v>-1342.9799999999996</v>
      </c>
      <c r="J141" s="92"/>
    </row>
    <row r="142" spans="1:10" x14ac:dyDescent="0.25">
      <c r="A142" s="173" t="s">
        <v>17</v>
      </c>
      <c r="B142" s="174" t="s">
        <v>204</v>
      </c>
      <c r="C142" s="94">
        <f>VLOOKUP(A142,MTD!O:Q,2,0)</f>
        <v>8876.65</v>
      </c>
      <c r="D142" s="33">
        <f>VLOOKUP(A142,MTD!O:Q,3,0)</f>
        <v>5450</v>
      </c>
      <c r="E142" s="32">
        <f t="shared" si="26"/>
        <v>3426.6499999999996</v>
      </c>
      <c r="F142" s="14"/>
      <c r="G142" s="94">
        <f>VLOOKUP(A142,YTD!O:P,2,0)</f>
        <v>79342.600000000006</v>
      </c>
      <c r="H142" s="33">
        <f>VLOOKUP(A142,YTD!O:Q,3,0)</f>
        <v>54500</v>
      </c>
      <c r="I142" s="32">
        <f t="shared" si="27"/>
        <v>24842.600000000006</v>
      </c>
      <c r="J142" s="92"/>
    </row>
    <row r="143" spans="1:10" x14ac:dyDescent="0.25">
      <c r="A143" s="173" t="s">
        <v>33</v>
      </c>
      <c r="B143" s="174" t="s">
        <v>205</v>
      </c>
      <c r="C143" s="94">
        <f>VLOOKUP(A143,MTD!O:Q,2,0)</f>
        <v>12000</v>
      </c>
      <c r="D143" s="33">
        <f>VLOOKUP(A143,MTD!O:Q,3,0)</f>
        <v>12041.67</v>
      </c>
      <c r="E143" s="32">
        <f t="shared" si="26"/>
        <v>-41.670000000000073</v>
      </c>
      <c r="F143" s="14"/>
      <c r="G143" s="94">
        <f>VLOOKUP(A143,YTD!O:P,2,0)</f>
        <v>120000</v>
      </c>
      <c r="H143" s="33">
        <f>VLOOKUP(A143,YTD!O:Q,3,0)</f>
        <v>120416.7</v>
      </c>
      <c r="I143" s="32">
        <f t="shared" si="27"/>
        <v>-416.69999999999709</v>
      </c>
      <c r="J143" s="92"/>
    </row>
    <row r="144" spans="1:10" x14ac:dyDescent="0.25">
      <c r="A144" s="173" t="s">
        <v>206</v>
      </c>
      <c r="B144" s="174" t="s">
        <v>207</v>
      </c>
      <c r="C144" s="94">
        <f>VLOOKUP(A144,MTD!O:Q,2,0)</f>
        <v>0</v>
      </c>
      <c r="D144" s="33">
        <f>VLOOKUP(A144,MTD!O:Q,3,0)</f>
        <v>2741.67</v>
      </c>
      <c r="E144" s="32">
        <f t="shared" si="26"/>
        <v>-2741.67</v>
      </c>
      <c r="F144" s="14"/>
      <c r="G144" s="94">
        <f>VLOOKUP(A144,YTD!O:P,2,0)</f>
        <v>4300</v>
      </c>
      <c r="H144" s="33">
        <f>VLOOKUP(A144,YTD!O:Q,3,0)</f>
        <v>27416.7</v>
      </c>
      <c r="I144" s="32">
        <f t="shared" si="27"/>
        <v>-23116.7</v>
      </c>
      <c r="J144" s="92"/>
    </row>
    <row r="145" spans="1:12" x14ac:dyDescent="0.25">
      <c r="A145" s="173" t="s">
        <v>208</v>
      </c>
      <c r="B145" s="174" t="s">
        <v>209</v>
      </c>
      <c r="C145" s="94">
        <f>VLOOKUP(A145,MTD!O:Q,2,0)</f>
        <v>10988.43</v>
      </c>
      <c r="D145" s="33">
        <f>VLOOKUP(A145,MTD!O:Q,3,0)</f>
        <v>18333.330000000002</v>
      </c>
      <c r="E145" s="32">
        <f t="shared" si="26"/>
        <v>-7344.9000000000015</v>
      </c>
      <c r="F145" s="14"/>
      <c r="G145" s="94">
        <f>VLOOKUP(A145,YTD!O:P,2,0)</f>
        <v>133605.45000000001</v>
      </c>
      <c r="H145" s="33">
        <f>VLOOKUP(A145,YTD!O:Q,3,0)</f>
        <v>183333.3</v>
      </c>
      <c r="I145" s="32">
        <f t="shared" si="27"/>
        <v>-49727.849999999977</v>
      </c>
      <c r="J145" s="92"/>
    </row>
    <row r="146" spans="1:12" x14ac:dyDescent="0.25">
      <c r="A146" s="173" t="s">
        <v>558</v>
      </c>
      <c r="B146" s="1" t="s">
        <v>563</v>
      </c>
      <c r="C146" s="94">
        <f>VLOOKUP(A146,MTD!O:Q,2,0)</f>
        <v>1641.51</v>
      </c>
      <c r="D146" s="33">
        <f>VLOOKUP(A146,MTD!O:Q,3,0)</f>
        <v>2383.33</v>
      </c>
      <c r="E146" s="32">
        <f t="shared" si="26"/>
        <v>-741.81999999999994</v>
      </c>
      <c r="F146" s="14"/>
      <c r="G146" s="94">
        <f>VLOOKUP(A146,YTD!O:P,2,0)</f>
        <v>20174.2</v>
      </c>
      <c r="H146" s="33">
        <f>VLOOKUP(A146,YTD!O:Q,3,0)</f>
        <v>23833.3</v>
      </c>
      <c r="I146" s="32">
        <f t="shared" ref="I146:I148" si="28">G146-H146</f>
        <v>-3659.0999999999985</v>
      </c>
      <c r="J146" s="92"/>
      <c r="L146" s="176"/>
    </row>
    <row r="147" spans="1:12" x14ac:dyDescent="0.25">
      <c r="A147" s="173" t="s">
        <v>559</v>
      </c>
      <c r="B147" s="1" t="s">
        <v>564</v>
      </c>
      <c r="C147" s="94">
        <f>VLOOKUP(A147,MTD!O:Q,2,0)</f>
        <v>437.33</v>
      </c>
      <c r="D147" s="33">
        <f>VLOOKUP(A147,MTD!O:Q,3,0)</f>
        <v>458.33</v>
      </c>
      <c r="E147" s="32">
        <f t="shared" si="26"/>
        <v>-21</v>
      </c>
      <c r="F147" s="14"/>
      <c r="G147" s="94">
        <f>VLOOKUP(A147,YTD!O:P,2,0)</f>
        <v>4707.72</v>
      </c>
      <c r="H147" s="33">
        <f>VLOOKUP(A147,YTD!O:Q,3,0)</f>
        <v>4583.3</v>
      </c>
      <c r="I147" s="32">
        <f t="shared" si="28"/>
        <v>124.42000000000007</v>
      </c>
      <c r="J147" s="92"/>
      <c r="L147" s="176"/>
    </row>
    <row r="148" spans="1:12" x14ac:dyDescent="0.25">
      <c r="A148" s="173" t="s">
        <v>210</v>
      </c>
      <c r="B148" s="174" t="s">
        <v>211</v>
      </c>
      <c r="C148" s="94">
        <f>VLOOKUP(A148,MTD!O:Q,2,0)</f>
        <v>4620.17</v>
      </c>
      <c r="D148" s="33">
        <f>VLOOKUP(A148,MTD!O:Q,3,0)</f>
        <v>791.67</v>
      </c>
      <c r="E148" s="32">
        <f t="shared" si="26"/>
        <v>3828.5</v>
      </c>
      <c r="F148" s="14"/>
      <c r="G148" s="94">
        <f>VLOOKUP(A148,YTD!O:P,2,0)</f>
        <v>22872.48</v>
      </c>
      <c r="H148" s="33">
        <f>VLOOKUP(A148,YTD!O:Q,3,0)</f>
        <v>7916.7</v>
      </c>
      <c r="I148" s="32">
        <f t="shared" si="28"/>
        <v>14955.779999999999</v>
      </c>
      <c r="J148" s="92"/>
    </row>
    <row r="149" spans="1:12" x14ac:dyDescent="0.25">
      <c r="A149" s="173" t="s">
        <v>212</v>
      </c>
      <c r="B149" s="1" t="s">
        <v>563</v>
      </c>
      <c r="C149" s="94">
        <f>VLOOKUP(A149,MTD!O:Q,2,0)</f>
        <v>18968.75</v>
      </c>
      <c r="D149" s="33">
        <f>VLOOKUP(A149,MTD!O:Q,3,0)</f>
        <v>1620</v>
      </c>
      <c r="E149" s="32">
        <f t="shared" ref="E149:E151" si="29">C149-D149</f>
        <v>17348.75</v>
      </c>
      <c r="F149" s="14"/>
      <c r="G149" s="94">
        <f>VLOOKUP(A149,YTD!O:P,2,0)</f>
        <v>22199.14</v>
      </c>
      <c r="H149" s="33">
        <f>VLOOKUP(A149,YTD!O:Q,3,0)</f>
        <v>16200</v>
      </c>
      <c r="I149" s="32">
        <f t="shared" si="27"/>
        <v>5999.1399999999994</v>
      </c>
      <c r="J149" s="92"/>
      <c r="L149" s="176"/>
    </row>
    <row r="150" spans="1:12" x14ac:dyDescent="0.25">
      <c r="A150" s="173" t="s">
        <v>213</v>
      </c>
      <c r="B150" s="1" t="s">
        <v>564</v>
      </c>
      <c r="C150" s="94">
        <f>VLOOKUP(A150,MTD!O:Q,2,0)</f>
        <v>0</v>
      </c>
      <c r="D150" s="33">
        <f>VLOOKUP(A150,MTD!O:Q,3,0)</f>
        <v>10000</v>
      </c>
      <c r="E150" s="32">
        <f t="shared" si="29"/>
        <v>-10000</v>
      </c>
      <c r="F150" s="14"/>
      <c r="G150" s="94">
        <f>VLOOKUP(A150,YTD!O:P,2,0)</f>
        <v>0</v>
      </c>
      <c r="H150" s="33">
        <f>VLOOKUP(A150,YTD!O:Q,3,0)</f>
        <v>100000</v>
      </c>
      <c r="I150" s="32">
        <f t="shared" si="27"/>
        <v>-100000</v>
      </c>
      <c r="J150" s="92"/>
      <c r="L150" s="176"/>
    </row>
    <row r="151" spans="1:12" x14ac:dyDescent="0.25">
      <c r="A151" s="173" t="s">
        <v>214</v>
      </c>
      <c r="B151" s="174" t="s">
        <v>211</v>
      </c>
      <c r="C151" s="94">
        <f>VLOOKUP(A151,MTD!O:Q,2,0)</f>
        <v>0</v>
      </c>
      <c r="D151" s="33">
        <f>VLOOKUP(A151,MTD!O:Q,3,0)</f>
        <v>2500</v>
      </c>
      <c r="E151" s="32">
        <f t="shared" si="29"/>
        <v>-2500</v>
      </c>
      <c r="F151" s="14"/>
      <c r="G151" s="94">
        <f>VLOOKUP(A151,YTD!O:P,2,0)</f>
        <v>0</v>
      </c>
      <c r="H151" s="33">
        <f>VLOOKUP(A151,YTD!O:Q,3,0)</f>
        <v>25000</v>
      </c>
      <c r="I151" s="32">
        <f t="shared" si="27"/>
        <v>-25000</v>
      </c>
      <c r="J151" s="92"/>
    </row>
    <row r="152" spans="1:12" ht="8.25" customHeight="1" x14ac:dyDescent="0.25">
      <c r="C152" s="20"/>
      <c r="D152" s="93"/>
      <c r="E152" s="14"/>
      <c r="F152" s="14"/>
      <c r="G152" s="20"/>
      <c r="H152" s="93"/>
      <c r="I152" s="32"/>
      <c r="J152" s="92"/>
    </row>
    <row r="153" spans="1:12" x14ac:dyDescent="0.25">
      <c r="B153" s="10" t="s">
        <v>520</v>
      </c>
      <c r="C153" s="20">
        <f>SUM(C136:C151)</f>
        <v>82139.22</v>
      </c>
      <c r="D153" s="20">
        <f>SUM(D136:D151)</f>
        <v>89520</v>
      </c>
      <c r="E153" s="20">
        <f>SUM(E136:E151)</f>
        <v>-7380.7800000000007</v>
      </c>
      <c r="F153" s="14"/>
      <c r="G153" s="20">
        <f>SUM(G136:G151)</f>
        <v>656192.25999999989</v>
      </c>
      <c r="H153" s="20">
        <f>SUM(H136:H151)</f>
        <v>895200</v>
      </c>
      <c r="I153" s="32">
        <f t="shared" si="27"/>
        <v>-239007.74000000011</v>
      </c>
      <c r="J153" s="92"/>
    </row>
    <row r="154" spans="1:12" x14ac:dyDescent="0.25">
      <c r="C154" s="20"/>
      <c r="D154" s="93"/>
      <c r="E154" s="14"/>
      <c r="F154" s="14"/>
      <c r="G154" s="20"/>
      <c r="H154" s="93"/>
      <c r="I154" s="32"/>
      <c r="J154" s="92"/>
    </row>
    <row r="155" spans="1:12" x14ac:dyDescent="0.25">
      <c r="B155" s="10" t="s">
        <v>68</v>
      </c>
      <c r="C155" s="20"/>
      <c r="D155" s="93"/>
      <c r="E155" s="14"/>
      <c r="F155" s="14"/>
      <c r="G155" s="20"/>
      <c r="H155" s="93"/>
      <c r="I155" s="32"/>
      <c r="J155" s="92"/>
    </row>
    <row r="156" spans="1:12" x14ac:dyDescent="0.25">
      <c r="A156" s="173" t="s">
        <v>215</v>
      </c>
      <c r="B156" s="174" t="s">
        <v>216</v>
      </c>
      <c r="C156" s="94">
        <f>VLOOKUP(A156,MTD!O:Q,2,0)</f>
        <v>134557.09</v>
      </c>
      <c r="D156" s="33">
        <f>VLOOKUP(A156,MTD!O:Q,3,0)</f>
        <v>143524.82</v>
      </c>
      <c r="E156" s="32">
        <f t="shared" ref="E156:E158" si="30">C156-D156</f>
        <v>-8967.7300000000105</v>
      </c>
      <c r="F156" s="14"/>
      <c r="G156" s="94">
        <f>VLOOKUP(A156,YTD!O:P,2,0)</f>
        <v>1299847.28</v>
      </c>
      <c r="H156" s="33">
        <f>VLOOKUP(A156,YTD!O:Q,3,0)</f>
        <v>1435248.2</v>
      </c>
      <c r="I156" s="32">
        <f t="shared" si="27"/>
        <v>-135400.91999999993</v>
      </c>
      <c r="J156" s="92"/>
    </row>
    <row r="157" spans="1:12" x14ac:dyDescent="0.25">
      <c r="A157" s="173" t="s">
        <v>217</v>
      </c>
      <c r="B157" s="174" t="s">
        <v>218</v>
      </c>
      <c r="C157" s="94">
        <f>VLOOKUP(A157,MTD!O:Q,2,0)</f>
        <v>0</v>
      </c>
      <c r="D157" s="33">
        <f>VLOOKUP(A157,MTD!O:Q,3,0)</f>
        <v>20650.13</v>
      </c>
      <c r="E157" s="32">
        <f t="shared" si="30"/>
        <v>-20650.13</v>
      </c>
      <c r="F157" s="14"/>
      <c r="G157" s="94">
        <f>VLOOKUP(A157,YTD!O:P,2,0)</f>
        <v>111500</v>
      </c>
      <c r="H157" s="33">
        <f>VLOOKUP(A157,YTD!O:Q,3,0)</f>
        <v>206501.3</v>
      </c>
      <c r="I157" s="32">
        <f t="shared" si="27"/>
        <v>-95001.299999999988</v>
      </c>
      <c r="J157" s="92"/>
    </row>
    <row r="158" spans="1:12" x14ac:dyDescent="0.25">
      <c r="A158" s="173" t="s">
        <v>34</v>
      </c>
      <c r="B158" s="174" t="s">
        <v>219</v>
      </c>
      <c r="C158" s="94">
        <f>VLOOKUP(A158,MTD!O:Q,2,0)</f>
        <v>0</v>
      </c>
      <c r="D158" s="33">
        <f>VLOOKUP(A158,MTD!O:Q,3,0)</f>
        <v>1877.08</v>
      </c>
      <c r="E158" s="32">
        <f t="shared" si="30"/>
        <v>-1877.08</v>
      </c>
      <c r="F158" s="14"/>
      <c r="G158" s="94">
        <f>VLOOKUP(A158,YTD!O:P,2,0)</f>
        <v>2464.7600000000002</v>
      </c>
      <c r="H158" s="33">
        <f>VLOOKUP(A158,YTD!O:Q,3,0)</f>
        <v>18770.8</v>
      </c>
      <c r="I158" s="32">
        <f t="shared" si="27"/>
        <v>-16306.039999999999</v>
      </c>
      <c r="J158" s="92"/>
    </row>
    <row r="159" spans="1:12" ht="9" customHeight="1" x14ac:dyDescent="0.25">
      <c r="C159" s="20"/>
      <c r="D159" s="93"/>
      <c r="E159" s="14"/>
      <c r="F159" s="14"/>
      <c r="G159" s="94"/>
      <c r="H159" s="93"/>
      <c r="I159" s="32"/>
      <c r="J159" s="92"/>
    </row>
    <row r="160" spans="1:12" x14ac:dyDescent="0.25">
      <c r="B160" s="10" t="s">
        <v>521</v>
      </c>
      <c r="C160" s="20">
        <f>SUM(C156:C158)</f>
        <v>134557.09</v>
      </c>
      <c r="D160" s="20">
        <f>SUM(D156:D158)</f>
        <v>166052.03</v>
      </c>
      <c r="E160" s="20">
        <f>SUM(E156:E158)</f>
        <v>-31494.94000000001</v>
      </c>
      <c r="F160" s="14"/>
      <c r="G160" s="20">
        <f>SUM(G156:G158)</f>
        <v>1413812.04</v>
      </c>
      <c r="H160" s="20">
        <f>SUM(H156:H158)</f>
        <v>1660520.3</v>
      </c>
      <c r="I160" s="32">
        <f t="shared" si="27"/>
        <v>-246708.26</v>
      </c>
      <c r="J160" s="92"/>
    </row>
    <row r="161" spans="1:13" x14ac:dyDescent="0.25">
      <c r="C161" s="20"/>
      <c r="D161" s="93"/>
      <c r="E161" s="14"/>
      <c r="F161" s="14"/>
      <c r="G161" s="20"/>
      <c r="H161" s="93"/>
      <c r="I161" s="32"/>
      <c r="J161" s="92"/>
    </row>
    <row r="162" spans="1:13" x14ac:dyDescent="0.25">
      <c r="B162" s="177" t="s">
        <v>466</v>
      </c>
      <c r="C162" s="20"/>
      <c r="D162" s="93"/>
      <c r="E162" s="14"/>
      <c r="F162" s="14"/>
      <c r="G162" s="20"/>
      <c r="H162" s="93"/>
      <c r="I162" s="32"/>
      <c r="J162" s="92"/>
    </row>
    <row r="163" spans="1:13" x14ac:dyDescent="0.25">
      <c r="A163" s="173" t="s">
        <v>616</v>
      </c>
      <c r="B163" s="173" t="s">
        <v>617</v>
      </c>
      <c r="C163" s="94">
        <f>VLOOKUP(A163,MTD!O:Q,2,0)</f>
        <v>75</v>
      </c>
      <c r="D163" s="33">
        <f>VLOOKUP(A163,MTD!O:Q,3,0)</f>
        <v>0</v>
      </c>
      <c r="E163" s="32">
        <f t="shared" ref="E163" si="31">C163-D163</f>
        <v>75</v>
      </c>
      <c r="F163" s="14"/>
      <c r="G163" s="94">
        <f>VLOOKUP(A163,YTD!O:P,2,0)</f>
        <v>525</v>
      </c>
      <c r="H163" s="33">
        <f>VLOOKUP(A163,YTD!O:Q,3,0)</f>
        <v>0</v>
      </c>
      <c r="I163" s="32">
        <f t="shared" si="27"/>
        <v>525</v>
      </c>
      <c r="J163" s="92"/>
    </row>
    <row r="164" spans="1:13" x14ac:dyDescent="0.25">
      <c r="A164" s="173" t="s">
        <v>374</v>
      </c>
      <c r="B164" s="174" t="s">
        <v>467</v>
      </c>
      <c r="C164" s="94">
        <f>VLOOKUP(A164,MTD!O:Q,2,0)</f>
        <v>545.9</v>
      </c>
      <c r="D164" s="33">
        <f>VLOOKUP(A164,MTD!O:Q,3,0)</f>
        <v>390</v>
      </c>
      <c r="E164" s="32">
        <f t="shared" ref="E164" si="32">C164-D164</f>
        <v>155.89999999999998</v>
      </c>
      <c r="F164" s="14"/>
      <c r="G164" s="94">
        <f>VLOOKUP(A164,YTD!O:P,2,0)</f>
        <v>6037.07</v>
      </c>
      <c r="H164" s="33">
        <f>VLOOKUP(A164,YTD!O:Q,3,0)</f>
        <v>3900</v>
      </c>
      <c r="I164" s="32">
        <f t="shared" si="27"/>
        <v>2137.0699999999997</v>
      </c>
      <c r="J164" s="92"/>
      <c r="M164" s="176"/>
    </row>
    <row r="165" spans="1:13" x14ac:dyDescent="0.25">
      <c r="A165" s="173" t="s">
        <v>597</v>
      </c>
      <c r="B165" s="1" t="s">
        <v>608</v>
      </c>
      <c r="C165" s="94">
        <f>VLOOKUP(A165,MTD!O:Q,2,0)</f>
        <v>389.86</v>
      </c>
      <c r="D165" s="33">
        <f>VLOOKUP(A165,MTD!O:Q,3,0)</f>
        <v>200</v>
      </c>
      <c r="E165" s="32">
        <f t="shared" ref="E165:E182" si="33">C165-D165</f>
        <v>189.86</v>
      </c>
      <c r="F165" s="14"/>
      <c r="G165" s="94">
        <f>VLOOKUP(A165,YTD!O:P,2,0)</f>
        <v>3592.78</v>
      </c>
      <c r="H165" s="33">
        <f>VLOOKUP(A165,YTD!O:Q,3,0)</f>
        <v>2000</v>
      </c>
      <c r="I165" s="32">
        <f t="shared" si="27"/>
        <v>1592.7800000000002</v>
      </c>
      <c r="J165" s="92"/>
    </row>
    <row r="166" spans="1:13" x14ac:dyDescent="0.25">
      <c r="A166" s="173" t="s">
        <v>375</v>
      </c>
      <c r="B166" s="174" t="s">
        <v>468</v>
      </c>
      <c r="C166" s="94">
        <f>VLOOKUP(A166,MTD!O:Q,2,0)</f>
        <v>0</v>
      </c>
      <c r="D166" s="33">
        <f>VLOOKUP(A166,MTD!O:Q,3,0)</f>
        <v>25</v>
      </c>
      <c r="E166" s="32">
        <f t="shared" si="33"/>
        <v>-25</v>
      </c>
      <c r="F166" s="14"/>
      <c r="G166" s="94">
        <f>VLOOKUP(A166,YTD!O:P,2,0)</f>
        <v>0</v>
      </c>
      <c r="H166" s="33">
        <f>VLOOKUP(A166,YTD!O:Q,3,0)</f>
        <v>250</v>
      </c>
      <c r="I166" s="32">
        <f t="shared" si="27"/>
        <v>-250</v>
      </c>
      <c r="J166" s="92"/>
    </row>
    <row r="167" spans="1:13" x14ac:dyDescent="0.25">
      <c r="A167" s="173" t="s">
        <v>376</v>
      </c>
      <c r="B167" s="174" t="s">
        <v>469</v>
      </c>
      <c r="C167" s="94">
        <f>VLOOKUP(A167,MTD!O:Q,2,0)</f>
        <v>0</v>
      </c>
      <c r="D167" s="33">
        <f>VLOOKUP(A167,MTD!O:Q,3,0)</f>
        <v>125</v>
      </c>
      <c r="E167" s="32">
        <f t="shared" si="33"/>
        <v>-125</v>
      </c>
      <c r="F167" s="14"/>
      <c r="G167" s="94">
        <f>VLOOKUP(A167,YTD!O:P,2,0)</f>
        <v>1025.95</v>
      </c>
      <c r="H167" s="33">
        <f>VLOOKUP(A167,YTD!O:Q,3,0)</f>
        <v>1250</v>
      </c>
      <c r="I167" s="32">
        <f t="shared" si="27"/>
        <v>-224.04999999999995</v>
      </c>
      <c r="J167" s="92"/>
    </row>
    <row r="168" spans="1:13" x14ac:dyDescent="0.25">
      <c r="A168" s="173" t="s">
        <v>377</v>
      </c>
      <c r="B168" s="174" t="s">
        <v>470</v>
      </c>
      <c r="C168" s="94">
        <f>VLOOKUP(A168,MTD!O:Q,2,0)</f>
        <v>171.58</v>
      </c>
      <c r="D168" s="33">
        <f>VLOOKUP(A168,MTD!O:Q,3,0)</f>
        <v>190</v>
      </c>
      <c r="E168" s="32">
        <f t="shared" si="33"/>
        <v>-18.419999999999987</v>
      </c>
      <c r="F168" s="14"/>
      <c r="G168" s="94">
        <f>VLOOKUP(A168,YTD!O:P,2,0)</f>
        <v>2058.9499999999998</v>
      </c>
      <c r="H168" s="33">
        <f>VLOOKUP(A168,YTD!O:Q,3,0)</f>
        <v>1900</v>
      </c>
      <c r="I168" s="32">
        <f t="shared" si="27"/>
        <v>158.94999999999982</v>
      </c>
      <c r="J168" s="92"/>
    </row>
    <row r="169" spans="1:13" x14ac:dyDescent="0.25">
      <c r="A169" s="173" t="s">
        <v>378</v>
      </c>
      <c r="B169" s="174" t="s">
        <v>471</v>
      </c>
      <c r="C169" s="94">
        <f>VLOOKUP(A169,MTD!O:Q,2,0)</f>
        <v>70.900000000000006</v>
      </c>
      <c r="D169" s="33">
        <f>VLOOKUP(A169,MTD!O:Q,3,0)</f>
        <v>125</v>
      </c>
      <c r="E169" s="32">
        <f t="shared" si="33"/>
        <v>-54.099999999999994</v>
      </c>
      <c r="F169" s="14"/>
      <c r="G169" s="94">
        <f>VLOOKUP(A169,YTD!O:P,2,0)</f>
        <v>559.25</v>
      </c>
      <c r="H169" s="33">
        <f>VLOOKUP(A169,YTD!O:Q,3,0)</f>
        <v>1250</v>
      </c>
      <c r="I169" s="32">
        <f t="shared" si="27"/>
        <v>-690.75</v>
      </c>
      <c r="J169" s="92"/>
    </row>
    <row r="170" spans="1:13" x14ac:dyDescent="0.25">
      <c r="A170" s="173" t="s">
        <v>379</v>
      </c>
      <c r="B170" s="174" t="s">
        <v>472</v>
      </c>
      <c r="C170" s="94">
        <f>VLOOKUP(A170,MTD!O:Q,2,0)</f>
        <v>490.85</v>
      </c>
      <c r="D170" s="33">
        <f>VLOOKUP(A170,MTD!O:Q,3,0)</f>
        <v>495</v>
      </c>
      <c r="E170" s="32">
        <f t="shared" si="33"/>
        <v>-4.1499999999999773</v>
      </c>
      <c r="F170" s="14"/>
      <c r="G170" s="94">
        <f>VLOOKUP(A170,YTD!O:P,2,0)</f>
        <v>5032.18</v>
      </c>
      <c r="H170" s="33">
        <f>VLOOKUP(A170,YTD!O:Q,3,0)</f>
        <v>4950</v>
      </c>
      <c r="I170" s="32">
        <f t="shared" si="27"/>
        <v>82.180000000000291</v>
      </c>
      <c r="J170" s="92"/>
    </row>
    <row r="171" spans="1:13" x14ac:dyDescent="0.25">
      <c r="A171" s="173" t="s">
        <v>380</v>
      </c>
      <c r="B171" s="174" t="s">
        <v>473</v>
      </c>
      <c r="C171" s="94">
        <f>VLOOKUP(A171,MTD!O:Q,2,0)</f>
        <v>0</v>
      </c>
      <c r="D171" s="33">
        <f>VLOOKUP(A171,MTD!O:Q,3,0)</f>
        <v>0</v>
      </c>
      <c r="E171" s="32">
        <f t="shared" si="33"/>
        <v>0</v>
      </c>
      <c r="F171" s="14"/>
      <c r="G171" s="94">
        <f>VLOOKUP(A171,YTD!O:P,2,0)</f>
        <v>0</v>
      </c>
      <c r="H171" s="33">
        <f>VLOOKUP(A171,YTD!O:Q,3,0)</f>
        <v>0</v>
      </c>
      <c r="I171" s="32">
        <f t="shared" si="27"/>
        <v>0</v>
      </c>
      <c r="J171" s="92"/>
    </row>
    <row r="172" spans="1:13" x14ac:dyDescent="0.25">
      <c r="A172" s="173" t="s">
        <v>381</v>
      </c>
      <c r="B172" s="174" t="s">
        <v>474</v>
      </c>
      <c r="C172" s="94">
        <f>VLOOKUP(A172,MTD!O:Q,2,0)</f>
        <v>0</v>
      </c>
      <c r="D172" s="33">
        <f>VLOOKUP(A172,MTD!O:Q,3,0)</f>
        <v>50</v>
      </c>
      <c r="E172" s="32">
        <f t="shared" si="33"/>
        <v>-50</v>
      </c>
      <c r="F172" s="14"/>
      <c r="G172" s="94">
        <f>VLOOKUP(A172,YTD!O:P,2,0)</f>
        <v>34.28</v>
      </c>
      <c r="H172" s="33">
        <f>VLOOKUP(A172,YTD!O:Q,3,0)</f>
        <v>500</v>
      </c>
      <c r="I172" s="32">
        <f t="shared" si="27"/>
        <v>-465.72</v>
      </c>
      <c r="J172" s="92"/>
    </row>
    <row r="173" spans="1:13" x14ac:dyDescent="0.25">
      <c r="A173" s="173" t="s">
        <v>382</v>
      </c>
      <c r="B173" s="174" t="s">
        <v>475</v>
      </c>
      <c r="C173" s="94">
        <f>VLOOKUP(A173,MTD!O:Q,2,0)</f>
        <v>483.28</v>
      </c>
      <c r="D173" s="33">
        <f>VLOOKUP(A173,MTD!O:Q,3,0)</f>
        <v>765</v>
      </c>
      <c r="E173" s="32">
        <f t="shared" si="33"/>
        <v>-281.72000000000003</v>
      </c>
      <c r="F173" s="14"/>
      <c r="G173" s="94">
        <f>VLOOKUP(A173,YTD!O:P,2,0)</f>
        <v>9933.41</v>
      </c>
      <c r="H173" s="33">
        <f>VLOOKUP(A173,YTD!O:Q,3,0)</f>
        <v>7650</v>
      </c>
      <c r="I173" s="32">
        <f t="shared" si="27"/>
        <v>2283.41</v>
      </c>
      <c r="J173" s="92"/>
    </row>
    <row r="174" spans="1:13" x14ac:dyDescent="0.25">
      <c r="A174" s="173" t="s">
        <v>383</v>
      </c>
      <c r="B174" s="174" t="s">
        <v>476</v>
      </c>
      <c r="C174" s="94">
        <f>VLOOKUP(A174,MTD!O:Q,2,0)</f>
        <v>7842.87</v>
      </c>
      <c r="D174" s="33">
        <f>VLOOKUP(A174,MTD!O:Q,3,0)</f>
        <v>8000</v>
      </c>
      <c r="E174" s="32">
        <f t="shared" si="33"/>
        <v>-157.13000000000011</v>
      </c>
      <c r="F174" s="14"/>
      <c r="G174" s="94">
        <f>VLOOKUP(A174,YTD!O:P,2,0)</f>
        <v>83855.199999999997</v>
      </c>
      <c r="H174" s="33">
        <f>VLOOKUP(A174,YTD!O:Q,3,0)</f>
        <v>80000</v>
      </c>
      <c r="I174" s="32">
        <f t="shared" si="27"/>
        <v>3855.1999999999971</v>
      </c>
      <c r="J174" s="92"/>
    </row>
    <row r="175" spans="1:13" x14ac:dyDescent="0.25">
      <c r="A175" s="173" t="s">
        <v>384</v>
      </c>
      <c r="B175" s="174" t="s">
        <v>477</v>
      </c>
      <c r="C175" s="94">
        <f>VLOOKUP(A175,MTD!O:Q,2,0)</f>
        <v>1349.85</v>
      </c>
      <c r="D175" s="33">
        <f>VLOOKUP(A175,MTD!O:Q,3,0)</f>
        <v>1280</v>
      </c>
      <c r="E175" s="32">
        <f t="shared" si="33"/>
        <v>69.849999999999909</v>
      </c>
      <c r="F175" s="14"/>
      <c r="G175" s="94">
        <f>VLOOKUP(A175,YTD!O:P,2,0)</f>
        <v>15574.11</v>
      </c>
      <c r="H175" s="33">
        <f>VLOOKUP(A175,YTD!O:Q,3,0)</f>
        <v>12800</v>
      </c>
      <c r="I175" s="32">
        <f t="shared" si="27"/>
        <v>2774.1100000000006</v>
      </c>
      <c r="J175" s="92"/>
    </row>
    <row r="176" spans="1:13" x14ac:dyDescent="0.25">
      <c r="A176" s="173" t="s">
        <v>385</v>
      </c>
      <c r="B176" s="174" t="s">
        <v>478</v>
      </c>
      <c r="C176" s="94">
        <f>VLOOKUP(A176,MTD!O:Q,2,0)</f>
        <v>485.05</v>
      </c>
      <c r="D176" s="33">
        <f>VLOOKUP(A176,MTD!O:Q,3,0)</f>
        <v>225</v>
      </c>
      <c r="E176" s="32">
        <f t="shared" si="33"/>
        <v>260.05</v>
      </c>
      <c r="F176" s="14"/>
      <c r="G176" s="94">
        <f>VLOOKUP(A176,YTD!O:P,2,0)</f>
        <v>2876.48</v>
      </c>
      <c r="H176" s="33">
        <f>VLOOKUP(A176,YTD!O:Q,3,0)</f>
        <v>2250</v>
      </c>
      <c r="I176" s="32">
        <f t="shared" si="27"/>
        <v>626.48</v>
      </c>
      <c r="J176" s="92"/>
    </row>
    <row r="177" spans="1:10" x14ac:dyDescent="0.25">
      <c r="A177" s="173" t="s">
        <v>386</v>
      </c>
      <c r="B177" s="174" t="s">
        <v>479</v>
      </c>
      <c r="C177" s="94">
        <f>VLOOKUP(A177,MTD!O:Q,2,0)</f>
        <v>0</v>
      </c>
      <c r="D177" s="33">
        <f>VLOOKUP(A177,MTD!O:Q,3,0)</f>
        <v>0</v>
      </c>
      <c r="E177" s="32">
        <f t="shared" si="33"/>
        <v>0</v>
      </c>
      <c r="F177" s="14"/>
      <c r="G177" s="94">
        <f>VLOOKUP(A177,YTD!O:P,2,0)</f>
        <v>69.41</v>
      </c>
      <c r="H177" s="33">
        <f>VLOOKUP(A177,YTD!O:Q,3,0)</f>
        <v>0</v>
      </c>
      <c r="I177" s="32">
        <f t="shared" si="27"/>
        <v>69.41</v>
      </c>
      <c r="J177" s="92"/>
    </row>
    <row r="178" spans="1:10" x14ac:dyDescent="0.25">
      <c r="A178" s="173" t="s">
        <v>387</v>
      </c>
      <c r="B178" s="174" t="s">
        <v>480</v>
      </c>
      <c r="C178" s="94">
        <f>VLOOKUP(A178,MTD!O:Q,2,0)</f>
        <v>0</v>
      </c>
      <c r="D178" s="33">
        <f>VLOOKUP(A178,MTD!O:Q,3,0)</f>
        <v>0</v>
      </c>
      <c r="E178" s="32">
        <f t="shared" si="33"/>
        <v>0</v>
      </c>
      <c r="F178" s="14"/>
      <c r="G178" s="94">
        <f>VLOOKUP(A178,YTD!O:P,2,0)</f>
        <v>66.67</v>
      </c>
      <c r="H178" s="33">
        <f>VLOOKUP(A178,YTD!O:Q,3,0)</f>
        <v>0</v>
      </c>
      <c r="I178" s="32">
        <f t="shared" si="27"/>
        <v>66.67</v>
      </c>
      <c r="J178" s="92"/>
    </row>
    <row r="179" spans="1:10" x14ac:dyDescent="0.25">
      <c r="A179" s="173" t="s">
        <v>388</v>
      </c>
      <c r="B179" s="174" t="s">
        <v>481</v>
      </c>
      <c r="C179" s="94">
        <f>VLOOKUP(A179,MTD!O:Q,2,0)</f>
        <v>16.57</v>
      </c>
      <c r="D179" s="33">
        <f>VLOOKUP(A179,MTD!O:Q,3,0)</f>
        <v>208</v>
      </c>
      <c r="E179" s="32">
        <f t="shared" si="33"/>
        <v>-191.43</v>
      </c>
      <c r="F179" s="14"/>
      <c r="G179" s="94">
        <f>VLOOKUP(A179,YTD!O:P,2,0)</f>
        <v>219.07</v>
      </c>
      <c r="H179" s="33">
        <f>VLOOKUP(A179,YTD!O:Q,3,0)</f>
        <v>2080</v>
      </c>
      <c r="I179" s="32">
        <f t="shared" si="27"/>
        <v>-1860.93</v>
      </c>
      <c r="J179" s="92"/>
    </row>
    <row r="180" spans="1:10" x14ac:dyDescent="0.25">
      <c r="A180" s="173" t="s">
        <v>389</v>
      </c>
      <c r="B180" s="174" t="s">
        <v>482</v>
      </c>
      <c r="C180" s="94">
        <f>VLOOKUP(A180,MTD!O:Q,2,0)</f>
        <v>0</v>
      </c>
      <c r="D180" s="33">
        <f>VLOOKUP(A180,MTD!O:Q,3,0)</f>
        <v>0</v>
      </c>
      <c r="E180" s="32">
        <f t="shared" si="33"/>
        <v>0</v>
      </c>
      <c r="F180" s="14"/>
      <c r="G180" s="94">
        <f>VLOOKUP(A180,YTD!O:P,2,0)</f>
        <v>21.3</v>
      </c>
      <c r="H180" s="33">
        <f>VLOOKUP(A180,YTD!O:Q,3,0)</f>
        <v>0</v>
      </c>
      <c r="I180" s="32">
        <f t="shared" si="27"/>
        <v>21.3</v>
      </c>
      <c r="J180" s="92"/>
    </row>
    <row r="181" spans="1:10" x14ac:dyDescent="0.25">
      <c r="A181" s="173" t="s">
        <v>390</v>
      </c>
      <c r="B181" s="174" t="s">
        <v>483</v>
      </c>
      <c r="C181" s="94">
        <f>VLOOKUP(A181,MTD!O:Q,2,0)</f>
        <v>0</v>
      </c>
      <c r="D181" s="33">
        <f>VLOOKUP(A181,MTD!O:Q,3,0)</f>
        <v>0</v>
      </c>
      <c r="E181" s="32">
        <f t="shared" si="33"/>
        <v>0</v>
      </c>
      <c r="F181" s="14"/>
      <c r="G181" s="94">
        <f>VLOOKUP(A181,YTD!O:P,2,0)</f>
        <v>0</v>
      </c>
      <c r="H181" s="33">
        <f>VLOOKUP(A181,YTD!O:Q,3,0)</f>
        <v>0</v>
      </c>
      <c r="I181" s="32">
        <f t="shared" si="27"/>
        <v>0</v>
      </c>
      <c r="J181" s="92"/>
    </row>
    <row r="182" spans="1:10" x14ac:dyDescent="0.25">
      <c r="A182" s="173" t="s">
        <v>583</v>
      </c>
      <c r="B182" s="173" t="s">
        <v>586</v>
      </c>
      <c r="C182" s="94">
        <f>VLOOKUP(A182,MTD!O:Q,2,0)</f>
        <v>0</v>
      </c>
      <c r="D182" s="33">
        <f>VLOOKUP(A182,MTD!O:Q,3,0)</f>
        <v>0</v>
      </c>
      <c r="E182" s="32">
        <f t="shared" si="33"/>
        <v>0</v>
      </c>
      <c r="F182" s="14"/>
      <c r="G182" s="94">
        <f>VLOOKUP(A182,YTD!O:P,2,0)</f>
        <v>0</v>
      </c>
      <c r="H182" s="33">
        <f>VLOOKUP(A182,YTD!O:Q,3,0)</f>
        <v>0</v>
      </c>
      <c r="I182" s="32">
        <f t="shared" si="27"/>
        <v>0</v>
      </c>
      <c r="J182" s="92"/>
    </row>
    <row r="183" spans="1:10" ht="6.75" customHeight="1" x14ac:dyDescent="0.25">
      <c r="A183" s="173"/>
      <c r="C183" s="20"/>
      <c r="D183" s="93"/>
      <c r="E183" s="14"/>
      <c r="F183" s="14"/>
      <c r="G183" s="20"/>
      <c r="H183" s="93"/>
      <c r="I183" s="32"/>
      <c r="J183" s="92"/>
    </row>
    <row r="184" spans="1:10" x14ac:dyDescent="0.25">
      <c r="B184" s="177" t="s">
        <v>518</v>
      </c>
      <c r="C184" s="20">
        <f>SUM(C163:C183)</f>
        <v>11921.71</v>
      </c>
      <c r="D184" s="20">
        <f>SUM(D163:D183)</f>
        <v>12078</v>
      </c>
      <c r="E184" s="20">
        <f>SUM(E163:E183)</f>
        <v>-156.29000000000019</v>
      </c>
      <c r="F184" s="20"/>
      <c r="G184" s="20">
        <f>SUM(G163:G183)</f>
        <v>131481.11000000002</v>
      </c>
      <c r="H184" s="20">
        <f>SUM(H163:H183)</f>
        <v>120780</v>
      </c>
      <c r="I184" s="32">
        <f t="shared" si="27"/>
        <v>10701.110000000015</v>
      </c>
      <c r="J184" s="92"/>
    </row>
    <row r="185" spans="1:10" x14ac:dyDescent="0.25">
      <c r="C185" s="20"/>
      <c r="D185" s="93"/>
      <c r="E185" s="14"/>
      <c r="F185" s="14"/>
      <c r="G185" s="20"/>
      <c r="H185" s="93"/>
      <c r="I185" s="32"/>
      <c r="J185" s="92"/>
    </row>
    <row r="186" spans="1:10" x14ac:dyDescent="0.25">
      <c r="B186" s="10" t="s">
        <v>484</v>
      </c>
      <c r="C186" s="20"/>
      <c r="D186" s="93"/>
      <c r="E186" s="14"/>
      <c r="F186" s="14"/>
      <c r="G186" s="20"/>
      <c r="H186" s="93"/>
      <c r="I186" s="32"/>
      <c r="J186" s="92"/>
    </row>
    <row r="187" spans="1:10" x14ac:dyDescent="0.25">
      <c r="A187" s="173" t="s">
        <v>391</v>
      </c>
      <c r="B187" s="174" t="s">
        <v>485</v>
      </c>
      <c r="C187" s="94">
        <f>VLOOKUP(A187,MTD!O:Q,2,0)</f>
        <v>0</v>
      </c>
      <c r="D187" s="33">
        <f>VLOOKUP(A187,MTD!O:Q,3,0)</f>
        <v>350</v>
      </c>
      <c r="E187" s="32">
        <f t="shared" ref="E187:E194" si="34">C187-D187</f>
        <v>-350</v>
      </c>
      <c r="F187" s="14"/>
      <c r="G187" s="94">
        <f>VLOOKUP(A187,YTD!O:P,2,0)</f>
        <v>1169</v>
      </c>
      <c r="H187" s="33">
        <f>VLOOKUP(A187,YTD!O:Q,3,0)</f>
        <v>3500</v>
      </c>
      <c r="I187" s="32">
        <f t="shared" si="27"/>
        <v>-2331</v>
      </c>
      <c r="J187" s="92"/>
    </row>
    <row r="188" spans="1:10" x14ac:dyDescent="0.25">
      <c r="A188" s="173" t="s">
        <v>392</v>
      </c>
      <c r="B188" s="174" t="s">
        <v>486</v>
      </c>
      <c r="C188" s="94">
        <f>VLOOKUP(A188,MTD!O:Q,2,0)</f>
        <v>0</v>
      </c>
      <c r="D188" s="33">
        <f>VLOOKUP(A188,MTD!O:Q,3,0)</f>
        <v>100</v>
      </c>
      <c r="E188" s="32">
        <f t="shared" si="34"/>
        <v>-100</v>
      </c>
      <c r="F188" s="14"/>
      <c r="G188" s="94">
        <f>VLOOKUP(A188,YTD!O:P,2,0)</f>
        <v>150</v>
      </c>
      <c r="H188" s="33">
        <f>VLOOKUP(A188,YTD!O:Q,3,0)</f>
        <v>1000</v>
      </c>
      <c r="I188" s="32">
        <f t="shared" si="27"/>
        <v>-850</v>
      </c>
      <c r="J188" s="92"/>
    </row>
    <row r="189" spans="1:10" x14ac:dyDescent="0.25">
      <c r="A189" s="173" t="s">
        <v>393</v>
      </c>
      <c r="B189" s="174" t="s">
        <v>487</v>
      </c>
      <c r="C189" s="94">
        <f>VLOOKUP(A189,MTD!O:Q,2,0)</f>
        <v>0</v>
      </c>
      <c r="D189" s="33">
        <f>VLOOKUP(A189,MTD!O:Q,3,0)</f>
        <v>75</v>
      </c>
      <c r="E189" s="32">
        <f t="shared" si="34"/>
        <v>-75</v>
      </c>
      <c r="F189" s="14"/>
      <c r="G189" s="94">
        <f>VLOOKUP(A189,YTD!O:P,2,0)</f>
        <v>92.57</v>
      </c>
      <c r="H189" s="33">
        <f>VLOOKUP(A189,YTD!O:Q,3,0)</f>
        <v>750</v>
      </c>
      <c r="I189" s="32">
        <f t="shared" si="27"/>
        <v>-657.43000000000006</v>
      </c>
      <c r="J189" s="92"/>
    </row>
    <row r="190" spans="1:10" x14ac:dyDescent="0.25">
      <c r="A190" s="173" t="s">
        <v>394</v>
      </c>
      <c r="B190" s="174" t="s">
        <v>488</v>
      </c>
      <c r="C190" s="94">
        <f>VLOOKUP(A190,MTD!O:Q,2,0)</f>
        <v>0</v>
      </c>
      <c r="D190" s="33">
        <f>VLOOKUP(A190,MTD!O:Q,3,0)</f>
        <v>500</v>
      </c>
      <c r="E190" s="32">
        <f t="shared" si="34"/>
        <v>-500</v>
      </c>
      <c r="F190" s="14"/>
      <c r="G190" s="94">
        <f>VLOOKUP(A190,YTD!O:P,2,0)</f>
        <v>36.94</v>
      </c>
      <c r="H190" s="33">
        <f>VLOOKUP(A190,YTD!O:Q,3,0)</f>
        <v>4658</v>
      </c>
      <c r="I190" s="32">
        <f t="shared" si="27"/>
        <v>-4621.0600000000004</v>
      </c>
      <c r="J190" s="92"/>
    </row>
    <row r="191" spans="1:10" x14ac:dyDescent="0.25">
      <c r="A191" s="173" t="s">
        <v>395</v>
      </c>
      <c r="B191" s="174" t="s">
        <v>489</v>
      </c>
      <c r="C191" s="94">
        <f>VLOOKUP(A191,MTD!O:Q,2,0)</f>
        <v>0</v>
      </c>
      <c r="D191" s="33">
        <f>VLOOKUP(A191,MTD!O:Q,3,0)</f>
        <v>450</v>
      </c>
      <c r="E191" s="32">
        <f t="shared" si="34"/>
        <v>-450</v>
      </c>
      <c r="F191" s="14"/>
      <c r="G191" s="94">
        <f>VLOOKUP(A191,YTD!O:P,2,0)</f>
        <v>1794.12</v>
      </c>
      <c r="H191" s="33">
        <f>VLOOKUP(A191,YTD!O:Q,3,0)</f>
        <v>4162</v>
      </c>
      <c r="I191" s="32">
        <f t="shared" si="27"/>
        <v>-2367.88</v>
      </c>
      <c r="J191" s="92"/>
    </row>
    <row r="192" spans="1:10" x14ac:dyDescent="0.25">
      <c r="A192" s="173" t="s">
        <v>396</v>
      </c>
      <c r="B192" s="174" t="s">
        <v>490</v>
      </c>
      <c r="C192" s="94">
        <f>VLOOKUP(A192,MTD!O:Q,2,0)</f>
        <v>0</v>
      </c>
      <c r="D192" s="33">
        <f>VLOOKUP(A192,MTD!O:Q,3,0)</f>
        <v>0</v>
      </c>
      <c r="E192" s="32">
        <f t="shared" si="34"/>
        <v>0</v>
      </c>
      <c r="F192" s="14"/>
      <c r="G192" s="94">
        <f>VLOOKUP(A192,YTD!O:P,2,0)</f>
        <v>636.57000000000005</v>
      </c>
      <c r="H192" s="33">
        <f>VLOOKUP(A192,YTD!O:Q,3,0)</f>
        <v>600</v>
      </c>
      <c r="I192" s="32">
        <f t="shared" si="27"/>
        <v>36.57000000000005</v>
      </c>
      <c r="J192" s="92"/>
    </row>
    <row r="193" spans="1:10" x14ac:dyDescent="0.25">
      <c r="A193" s="173" t="s">
        <v>397</v>
      </c>
      <c r="B193" s="174" t="s">
        <v>491</v>
      </c>
      <c r="C193" s="94">
        <f>VLOOKUP(A193,MTD!O:Q,2,0)</f>
        <v>0</v>
      </c>
      <c r="D193" s="33">
        <f>VLOOKUP(A193,MTD!O:Q,3,0)</f>
        <v>200</v>
      </c>
      <c r="E193" s="32">
        <f t="shared" si="34"/>
        <v>-200</v>
      </c>
      <c r="F193" s="14"/>
      <c r="G193" s="94">
        <f>VLOOKUP(A193,YTD!O:P,2,0)</f>
        <v>500</v>
      </c>
      <c r="H193" s="33">
        <f>VLOOKUP(A193,YTD!O:Q,3,0)</f>
        <v>2000</v>
      </c>
      <c r="I193" s="32">
        <f t="shared" si="27"/>
        <v>-1500</v>
      </c>
      <c r="J193" s="92"/>
    </row>
    <row r="194" spans="1:10" x14ac:dyDescent="0.25">
      <c r="A194" s="173" t="s">
        <v>398</v>
      </c>
      <c r="B194" s="174" t="s">
        <v>492</v>
      </c>
      <c r="C194" s="94">
        <f>VLOOKUP(A194,MTD!O:Q,2,0)</f>
        <v>0</v>
      </c>
      <c r="D194" s="33">
        <f>VLOOKUP(A194,MTD!O:Q,3,0)</f>
        <v>200</v>
      </c>
      <c r="E194" s="32">
        <f t="shared" si="34"/>
        <v>-200</v>
      </c>
      <c r="F194" s="14"/>
      <c r="G194" s="94">
        <f>VLOOKUP(A194,YTD!O:P,2,0)</f>
        <v>0</v>
      </c>
      <c r="H194" s="33">
        <f>VLOOKUP(A194,YTD!O:Q,3,0)</f>
        <v>600</v>
      </c>
      <c r="I194" s="32">
        <f t="shared" si="27"/>
        <v>-600</v>
      </c>
      <c r="J194" s="92"/>
    </row>
    <row r="195" spans="1:10" ht="7.5" customHeight="1" x14ac:dyDescent="0.25">
      <c r="C195" s="20"/>
      <c r="D195" s="93"/>
      <c r="E195" s="14"/>
      <c r="F195" s="14"/>
      <c r="G195" s="20"/>
      <c r="H195" s="93"/>
      <c r="I195" s="32"/>
      <c r="J195" s="92"/>
    </row>
    <row r="196" spans="1:10" x14ac:dyDescent="0.25">
      <c r="B196" s="10" t="s">
        <v>517</v>
      </c>
      <c r="C196" s="20">
        <f>SUM(C187:C195)</f>
        <v>0</v>
      </c>
      <c r="D196" s="20">
        <f t="shared" ref="D196:H196" si="35">SUM(D187:D195)</f>
        <v>1875</v>
      </c>
      <c r="E196" s="20">
        <f t="shared" si="35"/>
        <v>-1875</v>
      </c>
      <c r="F196" s="20"/>
      <c r="G196" s="20">
        <f>SUM(G187:G195)</f>
        <v>4379.2000000000007</v>
      </c>
      <c r="H196" s="20">
        <f t="shared" si="35"/>
        <v>17270</v>
      </c>
      <c r="I196" s="32">
        <f t="shared" si="27"/>
        <v>-12890.8</v>
      </c>
      <c r="J196" s="92"/>
    </row>
    <row r="197" spans="1:10" x14ac:dyDescent="0.25">
      <c r="C197" s="20"/>
      <c r="D197" s="93"/>
      <c r="E197" s="14"/>
      <c r="F197" s="14"/>
      <c r="G197" s="20"/>
      <c r="H197" s="93"/>
      <c r="I197" s="32"/>
      <c r="J197" s="92"/>
    </row>
    <row r="198" spans="1:10" x14ac:dyDescent="0.25">
      <c r="B198" s="10" t="s">
        <v>733</v>
      </c>
      <c r="C198" s="20"/>
      <c r="D198" s="93"/>
      <c r="E198" s="14"/>
      <c r="F198" s="14"/>
      <c r="G198" s="20"/>
      <c r="H198" s="93"/>
      <c r="I198" s="32"/>
      <c r="J198" s="92"/>
    </row>
    <row r="199" spans="1:10" x14ac:dyDescent="0.25">
      <c r="A199" s="173" t="s">
        <v>399</v>
      </c>
      <c r="B199" s="174" t="s">
        <v>493</v>
      </c>
      <c r="C199" s="94">
        <f>VLOOKUP(A199,MTD!O:Q,2,0)</f>
        <v>4503.91</v>
      </c>
      <c r="D199" s="33">
        <f>VLOOKUP(A199,MTD!O:Q,3,0)</f>
        <v>2800</v>
      </c>
      <c r="E199" s="32">
        <f t="shared" ref="E199:E224" si="36">C199-D199</f>
        <v>1703.9099999999999</v>
      </c>
      <c r="F199" s="14"/>
      <c r="G199" s="94">
        <f>VLOOKUP(A199,YTD!O:P,2,0)</f>
        <v>48034.31</v>
      </c>
      <c r="H199" s="33">
        <f>VLOOKUP(A199,YTD!O:Q,3,0)</f>
        <v>35625</v>
      </c>
      <c r="I199" s="32">
        <f t="shared" si="27"/>
        <v>12409.309999999998</v>
      </c>
      <c r="J199" s="92"/>
    </row>
    <row r="200" spans="1:10" x14ac:dyDescent="0.25">
      <c r="A200" s="173" t="s">
        <v>400</v>
      </c>
      <c r="B200" s="174" t="s">
        <v>494</v>
      </c>
      <c r="C200" s="94">
        <f>VLOOKUP(A200,MTD!O:Q,2,0)</f>
        <v>880</v>
      </c>
      <c r="D200" s="33">
        <f>VLOOKUP(A200,MTD!O:Q,3,0)</f>
        <v>1463</v>
      </c>
      <c r="E200" s="32">
        <f t="shared" si="36"/>
        <v>-583</v>
      </c>
      <c r="F200" s="14"/>
      <c r="G200" s="94">
        <f>VLOOKUP(A200,YTD!O:P,2,0)</f>
        <v>8837.5</v>
      </c>
      <c r="H200" s="33">
        <f>VLOOKUP(A200,YTD!O:Q,3,0)</f>
        <v>14630</v>
      </c>
      <c r="I200" s="32">
        <f t="shared" si="27"/>
        <v>-5792.5</v>
      </c>
      <c r="J200" s="92"/>
    </row>
    <row r="201" spans="1:10" x14ac:dyDescent="0.25">
      <c r="A201" s="173" t="s">
        <v>401</v>
      </c>
      <c r="B201" s="174" t="s">
        <v>495</v>
      </c>
      <c r="C201" s="94">
        <f>VLOOKUP(A201,MTD!O:Q,2,0)</f>
        <v>55</v>
      </c>
      <c r="D201" s="33">
        <f>VLOOKUP(A201,MTD!O:Q,3,0)</f>
        <v>500</v>
      </c>
      <c r="E201" s="32">
        <f t="shared" si="36"/>
        <v>-445</v>
      </c>
      <c r="F201" s="14"/>
      <c r="G201" s="94">
        <f>VLOOKUP(A201,YTD!O:P,2,0)</f>
        <v>3511.52</v>
      </c>
      <c r="H201" s="33">
        <f>VLOOKUP(A201,YTD!O:Q,3,0)</f>
        <v>5000</v>
      </c>
      <c r="I201" s="32">
        <f t="shared" si="27"/>
        <v>-1488.48</v>
      </c>
      <c r="J201" s="92"/>
    </row>
    <row r="202" spans="1:10" x14ac:dyDescent="0.25">
      <c r="A202" s="173" t="s">
        <v>402</v>
      </c>
      <c r="B202" s="174" t="s">
        <v>496</v>
      </c>
      <c r="C202" s="94">
        <f>VLOOKUP(A202,MTD!O:Q,2,0)</f>
        <v>700</v>
      </c>
      <c r="D202" s="33">
        <f>VLOOKUP(A202,MTD!O:Q,3,0)</f>
        <v>1733</v>
      </c>
      <c r="E202" s="32">
        <f t="shared" si="36"/>
        <v>-1033</v>
      </c>
      <c r="F202" s="14"/>
      <c r="G202" s="94">
        <f>VLOOKUP(A202,YTD!O:P,2,0)</f>
        <v>8952</v>
      </c>
      <c r="H202" s="33">
        <f>VLOOKUP(A202,YTD!O:Q,3,0)</f>
        <v>17330</v>
      </c>
      <c r="I202" s="32">
        <f t="shared" si="27"/>
        <v>-8378</v>
      </c>
      <c r="J202" s="92"/>
    </row>
    <row r="203" spans="1:10" x14ac:dyDescent="0.25">
      <c r="A203" s="173" t="s">
        <v>403</v>
      </c>
      <c r="B203" s="174" t="s">
        <v>446</v>
      </c>
      <c r="C203" s="94">
        <f>VLOOKUP(A203,MTD!O:Q,2,0)</f>
        <v>760.26</v>
      </c>
      <c r="D203" s="33">
        <f>VLOOKUP(A203,MTD!O:Q,3,0)</f>
        <v>757</v>
      </c>
      <c r="E203" s="32">
        <f t="shared" si="36"/>
        <v>3.2599999999999909</v>
      </c>
      <c r="F203" s="14"/>
      <c r="G203" s="94">
        <f>VLOOKUP(A203,YTD!O:P,2,0)</f>
        <v>8597.32</v>
      </c>
      <c r="H203" s="33">
        <f>VLOOKUP(A203,YTD!O:Q,3,0)</f>
        <v>7570</v>
      </c>
      <c r="I203" s="32">
        <f t="shared" ref="I203:I228" si="37">G203-H203</f>
        <v>1027.3199999999997</v>
      </c>
      <c r="J203" s="92"/>
    </row>
    <row r="204" spans="1:10" x14ac:dyDescent="0.25">
      <c r="A204" s="173" t="s">
        <v>404</v>
      </c>
      <c r="B204" s="174" t="s">
        <v>497</v>
      </c>
      <c r="C204" s="94">
        <f>VLOOKUP(A204,MTD!O:Q,2,0)</f>
        <v>1578.35</v>
      </c>
      <c r="D204" s="33">
        <f>VLOOKUP(A204,MTD!O:Q,3,0)</f>
        <v>1750</v>
      </c>
      <c r="E204" s="32">
        <f t="shared" si="36"/>
        <v>-171.65000000000009</v>
      </c>
      <c r="F204" s="14"/>
      <c r="G204" s="94">
        <f>VLOOKUP(A204,YTD!O:P,2,0)</f>
        <v>7860.47</v>
      </c>
      <c r="H204" s="33">
        <f>VLOOKUP(A204,YTD!O:Q,3,0)</f>
        <v>17500</v>
      </c>
      <c r="I204" s="32">
        <f t="shared" si="37"/>
        <v>-9639.5299999999988</v>
      </c>
      <c r="J204" s="92"/>
    </row>
    <row r="205" spans="1:10" x14ac:dyDescent="0.25">
      <c r="A205" s="173" t="s">
        <v>405</v>
      </c>
      <c r="B205" s="174" t="s">
        <v>498</v>
      </c>
      <c r="C205" s="94">
        <f>VLOOKUP(A205,MTD!O:Q,2,0)</f>
        <v>0</v>
      </c>
      <c r="D205" s="33">
        <f>VLOOKUP(A205,MTD!O:Q,3,0)</f>
        <v>471</v>
      </c>
      <c r="E205" s="32">
        <f t="shared" si="36"/>
        <v>-471</v>
      </c>
      <c r="F205" s="14"/>
      <c r="G205" s="94">
        <f>VLOOKUP(A205,YTD!O:P,2,0)</f>
        <v>2265.8000000000002</v>
      </c>
      <c r="H205" s="33">
        <f>VLOOKUP(A205,YTD!O:Q,3,0)</f>
        <v>4710</v>
      </c>
      <c r="I205" s="32">
        <f t="shared" si="37"/>
        <v>-2444.1999999999998</v>
      </c>
      <c r="J205" s="92"/>
    </row>
    <row r="206" spans="1:10" x14ac:dyDescent="0.25">
      <c r="A206" s="173" t="s">
        <v>406</v>
      </c>
      <c r="B206" s="174" t="s">
        <v>499</v>
      </c>
      <c r="C206" s="94">
        <f>VLOOKUP(A206,MTD!O:Q,2,0)</f>
        <v>795.56</v>
      </c>
      <c r="D206" s="33">
        <f>VLOOKUP(A206,MTD!O:Q,3,0)</f>
        <v>398</v>
      </c>
      <c r="E206" s="32">
        <f t="shared" si="36"/>
        <v>397.55999999999995</v>
      </c>
      <c r="F206" s="14"/>
      <c r="G206" s="94">
        <f>VLOOKUP(A206,YTD!O:P,2,0)</f>
        <v>3977.79</v>
      </c>
      <c r="H206" s="33">
        <f>VLOOKUP(A206,YTD!O:Q,3,0)</f>
        <v>3980</v>
      </c>
      <c r="I206" s="32">
        <f t="shared" si="37"/>
        <v>-2.2100000000000364</v>
      </c>
      <c r="J206" s="92"/>
    </row>
    <row r="207" spans="1:10" x14ac:dyDescent="0.25">
      <c r="A207" s="173" t="s">
        <v>407</v>
      </c>
      <c r="B207" s="174" t="s">
        <v>610</v>
      </c>
      <c r="C207" s="94">
        <f>VLOOKUP(A207,MTD!O:Q,2,0)</f>
        <v>8435.26</v>
      </c>
      <c r="D207" s="33">
        <f>VLOOKUP(A207,MTD!O:Q,3,0)</f>
        <v>4549</v>
      </c>
      <c r="E207" s="32">
        <f t="shared" si="36"/>
        <v>3886.26</v>
      </c>
      <c r="F207" s="14"/>
      <c r="G207" s="94">
        <f>VLOOKUP(A207,YTD!O:P,2,0)</f>
        <v>47623.13</v>
      </c>
      <c r="H207" s="33">
        <f>VLOOKUP(A207,YTD!O:Q,3,0)</f>
        <v>45490</v>
      </c>
      <c r="I207" s="32">
        <f t="shared" si="37"/>
        <v>2133.1299999999974</v>
      </c>
      <c r="J207" s="92"/>
    </row>
    <row r="208" spans="1:10" x14ac:dyDescent="0.25">
      <c r="A208" s="173" t="s">
        <v>408</v>
      </c>
      <c r="B208" s="174" t="s">
        <v>500</v>
      </c>
      <c r="C208" s="94">
        <f>VLOOKUP(A208,MTD!O:Q,2,0)</f>
        <v>499.15</v>
      </c>
      <c r="D208" s="33">
        <f>VLOOKUP(A208,MTD!O:Q,3,0)</f>
        <v>1000</v>
      </c>
      <c r="E208" s="32">
        <f t="shared" si="36"/>
        <v>-500.85</v>
      </c>
      <c r="F208" s="14"/>
      <c r="G208" s="94">
        <f>VLOOKUP(A208,YTD!O:P,2,0)</f>
        <v>15213.5</v>
      </c>
      <c r="H208" s="33">
        <f>VLOOKUP(A208,YTD!O:Q,3,0)</f>
        <v>10000</v>
      </c>
      <c r="I208" s="32">
        <f t="shared" si="37"/>
        <v>5213.5</v>
      </c>
      <c r="J208" s="92"/>
    </row>
    <row r="209" spans="1:10" x14ac:dyDescent="0.25">
      <c r="A209" s="173" t="s">
        <v>409</v>
      </c>
      <c r="B209" s="174" t="s">
        <v>501</v>
      </c>
      <c r="C209" s="94">
        <f>VLOOKUP(A209,MTD!O:Q,2,0)</f>
        <v>762.54</v>
      </c>
      <c r="D209" s="33">
        <f>VLOOKUP(A209,MTD!O:Q,3,0)</f>
        <v>1062</v>
      </c>
      <c r="E209" s="32">
        <f t="shared" si="36"/>
        <v>-299.46000000000004</v>
      </c>
      <c r="F209" s="14"/>
      <c r="G209" s="94">
        <f>VLOOKUP(A209,YTD!O:P,2,0)</f>
        <v>10764.51</v>
      </c>
      <c r="H209" s="33">
        <f>VLOOKUP(A209,YTD!O:Q,3,0)</f>
        <v>10620</v>
      </c>
      <c r="I209" s="32">
        <f t="shared" si="37"/>
        <v>144.51000000000022</v>
      </c>
      <c r="J209" s="92"/>
    </row>
    <row r="210" spans="1:10" x14ac:dyDescent="0.25">
      <c r="A210" s="173" t="s">
        <v>410</v>
      </c>
      <c r="B210" s="174" t="s">
        <v>502</v>
      </c>
      <c r="C210" s="94">
        <f>VLOOKUP(A210,MTD!O:Q,2,0)</f>
        <v>0</v>
      </c>
      <c r="D210" s="33">
        <f>VLOOKUP(A210,MTD!O:Q,3,0)</f>
        <v>250</v>
      </c>
      <c r="E210" s="32">
        <f t="shared" si="36"/>
        <v>-250</v>
      </c>
      <c r="F210" s="14"/>
      <c r="G210" s="94">
        <f>VLOOKUP(A210,YTD!O:P,2,0)</f>
        <v>1933.9</v>
      </c>
      <c r="H210" s="33">
        <f>VLOOKUP(A210,YTD!O:Q,3,0)</f>
        <v>2500</v>
      </c>
      <c r="I210" s="32">
        <f t="shared" si="37"/>
        <v>-566.09999999999991</v>
      </c>
      <c r="J210" s="92"/>
    </row>
    <row r="211" spans="1:10" x14ac:dyDescent="0.25">
      <c r="A211" s="173" t="s">
        <v>411</v>
      </c>
      <c r="B211" s="174" t="s">
        <v>503</v>
      </c>
      <c r="C211" s="94">
        <f>VLOOKUP(A211,MTD!O:Q,2,0)</f>
        <v>0</v>
      </c>
      <c r="D211" s="33">
        <f>VLOOKUP(A211,MTD!O:Q,3,0)</f>
        <v>100</v>
      </c>
      <c r="E211" s="32">
        <f t="shared" si="36"/>
        <v>-100</v>
      </c>
      <c r="F211" s="14"/>
      <c r="G211" s="94">
        <f>VLOOKUP(A211,YTD!O:P,2,0)</f>
        <v>620.16</v>
      </c>
      <c r="H211" s="33">
        <f>VLOOKUP(A211,YTD!O:Q,3,0)</f>
        <v>1000</v>
      </c>
      <c r="I211" s="32">
        <f t="shared" si="37"/>
        <v>-379.84000000000003</v>
      </c>
      <c r="J211" s="92"/>
    </row>
    <row r="212" spans="1:10" x14ac:dyDescent="0.25">
      <c r="A212" s="173" t="s">
        <v>412</v>
      </c>
      <c r="B212" s="174" t="s">
        <v>504</v>
      </c>
      <c r="C212" s="94">
        <f>VLOOKUP(A212,MTD!O:Q,2,0)</f>
        <v>2899.63</v>
      </c>
      <c r="D212" s="33">
        <f>VLOOKUP(A212,MTD!O:Q,3,0)</f>
        <v>6000</v>
      </c>
      <c r="E212" s="32">
        <f t="shared" si="36"/>
        <v>-3100.37</v>
      </c>
      <c r="F212" s="14"/>
      <c r="G212" s="94">
        <f>VLOOKUP(A212,YTD!O:P,2,0)</f>
        <v>54092.67</v>
      </c>
      <c r="H212" s="33">
        <f>VLOOKUP(A212,YTD!O:Q,3,0)</f>
        <v>60000</v>
      </c>
      <c r="I212" s="32">
        <f t="shared" si="37"/>
        <v>-5907.3300000000017</v>
      </c>
      <c r="J212" s="92"/>
    </row>
    <row r="213" spans="1:10" x14ac:dyDescent="0.25">
      <c r="A213" s="173" t="s">
        <v>413</v>
      </c>
      <c r="B213" s="174" t="s">
        <v>505</v>
      </c>
      <c r="C213" s="94">
        <f>VLOOKUP(A213,MTD!O:Q,2,0)</f>
        <v>52230.45</v>
      </c>
      <c r="D213" s="33">
        <f>VLOOKUP(A213,MTD!O:Q,3,0)</f>
        <v>52000</v>
      </c>
      <c r="E213" s="32">
        <f t="shared" si="36"/>
        <v>230.44999999999709</v>
      </c>
      <c r="F213" s="14"/>
      <c r="G213" s="94">
        <f>VLOOKUP(A213,YTD!O:P,2,0)</f>
        <v>511071.3</v>
      </c>
      <c r="H213" s="33">
        <f>VLOOKUP(A213,YTD!O:Q,3,0)</f>
        <v>520000</v>
      </c>
      <c r="I213" s="32">
        <f t="shared" si="37"/>
        <v>-8928.7000000000116</v>
      </c>
      <c r="J213" s="92"/>
    </row>
    <row r="214" spans="1:10" x14ac:dyDescent="0.25">
      <c r="A214" s="173" t="s">
        <v>414</v>
      </c>
      <c r="B214" s="174" t="s">
        <v>506</v>
      </c>
      <c r="C214" s="94">
        <f>VLOOKUP(A214,MTD!O:Q,2,0)</f>
        <v>11412.16</v>
      </c>
      <c r="D214" s="33">
        <f>VLOOKUP(A214,MTD!O:Q,3,0)</f>
        <v>10100</v>
      </c>
      <c r="E214" s="32">
        <f t="shared" si="36"/>
        <v>1312.1599999999999</v>
      </c>
      <c r="F214" s="14"/>
      <c r="G214" s="94">
        <f>VLOOKUP(A214,YTD!O:P,2,0)</f>
        <v>127312.2</v>
      </c>
      <c r="H214" s="33">
        <f>VLOOKUP(A214,YTD!O:Q,3,0)</f>
        <v>108700</v>
      </c>
      <c r="I214" s="32">
        <f t="shared" si="37"/>
        <v>18612.199999999997</v>
      </c>
      <c r="J214" s="92"/>
    </row>
    <row r="215" spans="1:10" x14ac:dyDescent="0.25">
      <c r="A215" s="173" t="s">
        <v>415</v>
      </c>
      <c r="B215" s="174" t="s">
        <v>507</v>
      </c>
      <c r="C215" s="94">
        <f>VLOOKUP(A215,MTD!O:Q,2,0)</f>
        <v>3280.42</v>
      </c>
      <c r="D215" s="33">
        <f>VLOOKUP(A215,MTD!O:Q,3,0)</f>
        <v>2659</v>
      </c>
      <c r="E215" s="32">
        <f t="shared" si="36"/>
        <v>621.42000000000007</v>
      </c>
      <c r="F215" s="14"/>
      <c r="G215" s="94">
        <f>VLOOKUP(A215,YTD!O:P,2,0)</f>
        <v>29901.200000000001</v>
      </c>
      <c r="H215" s="33">
        <f>VLOOKUP(A215,YTD!O:Q,3,0)</f>
        <v>26590</v>
      </c>
      <c r="I215" s="32">
        <f t="shared" si="37"/>
        <v>3311.2000000000007</v>
      </c>
      <c r="J215" s="92"/>
    </row>
    <row r="216" spans="1:10" x14ac:dyDescent="0.25">
      <c r="A216" s="173" t="s">
        <v>416</v>
      </c>
      <c r="B216" s="174" t="s">
        <v>508</v>
      </c>
      <c r="C216" s="94">
        <f>VLOOKUP(A216,MTD!O:Q,2,0)</f>
        <v>159.75</v>
      </c>
      <c r="D216" s="33">
        <f>VLOOKUP(A216,MTD!O:Q,3,0)</f>
        <v>194</v>
      </c>
      <c r="E216" s="32">
        <f t="shared" si="36"/>
        <v>-34.25</v>
      </c>
      <c r="F216" s="14"/>
      <c r="G216" s="94">
        <f>VLOOKUP(A216,YTD!O:P,2,0)</f>
        <v>1257.32</v>
      </c>
      <c r="H216" s="33">
        <f>VLOOKUP(A216,YTD!O:Q,3,0)</f>
        <v>1940</v>
      </c>
      <c r="I216" s="32">
        <f t="shared" si="37"/>
        <v>-682.68000000000006</v>
      </c>
      <c r="J216" s="92"/>
    </row>
    <row r="217" spans="1:10" x14ac:dyDescent="0.25">
      <c r="A217" s="173" t="s">
        <v>417</v>
      </c>
      <c r="B217" s="174" t="s">
        <v>509</v>
      </c>
      <c r="C217" s="94">
        <f>VLOOKUP(A217,MTD!O:Q,2,0)</f>
        <v>0</v>
      </c>
      <c r="D217" s="33">
        <f>VLOOKUP(A217,MTD!O:Q,3,0)</f>
        <v>167</v>
      </c>
      <c r="E217" s="32">
        <f t="shared" si="36"/>
        <v>-167</v>
      </c>
      <c r="F217" s="14"/>
      <c r="G217" s="94">
        <f>VLOOKUP(A217,YTD!O:P,2,0)</f>
        <v>0</v>
      </c>
      <c r="H217" s="33">
        <f>VLOOKUP(A217,YTD!O:Q,3,0)</f>
        <v>1670</v>
      </c>
      <c r="I217" s="32">
        <f t="shared" si="37"/>
        <v>-1670</v>
      </c>
      <c r="J217" s="92"/>
    </row>
    <row r="218" spans="1:10" x14ac:dyDescent="0.25">
      <c r="A218" s="173" t="s">
        <v>418</v>
      </c>
      <c r="B218" s="174" t="s">
        <v>510</v>
      </c>
      <c r="C218" s="94">
        <f>VLOOKUP(A218,MTD!O:Q,2,0)</f>
        <v>0</v>
      </c>
      <c r="D218" s="33">
        <f>VLOOKUP(A218,MTD!O:Q,3,0)</f>
        <v>95</v>
      </c>
      <c r="E218" s="32">
        <f t="shared" si="36"/>
        <v>-95</v>
      </c>
      <c r="F218" s="14"/>
      <c r="G218" s="94">
        <f>VLOOKUP(A218,YTD!O:P,2,0)</f>
        <v>2328.4699999999998</v>
      </c>
      <c r="H218" s="33">
        <f>VLOOKUP(A218,YTD!O:Q,3,0)</f>
        <v>950</v>
      </c>
      <c r="I218" s="32">
        <f t="shared" si="37"/>
        <v>1378.4699999999998</v>
      </c>
      <c r="J218" s="92"/>
    </row>
    <row r="219" spans="1:10" x14ac:dyDescent="0.25">
      <c r="A219" s="173" t="s">
        <v>419</v>
      </c>
      <c r="B219" s="174" t="s">
        <v>511</v>
      </c>
      <c r="C219" s="94">
        <f>VLOOKUP(A219,MTD!O:Q,2,0)</f>
        <v>2538.5700000000002</v>
      </c>
      <c r="D219" s="33">
        <f>VLOOKUP(A219,MTD!O:Q,3,0)</f>
        <v>755</v>
      </c>
      <c r="E219" s="32">
        <f t="shared" si="36"/>
        <v>1783.5700000000002</v>
      </c>
      <c r="F219" s="14"/>
      <c r="G219" s="94">
        <f>VLOOKUP(A219,YTD!O:P,2,0)</f>
        <v>10023.89</v>
      </c>
      <c r="H219" s="33">
        <f>VLOOKUP(A219,YTD!O:Q,3,0)</f>
        <v>7550</v>
      </c>
      <c r="I219" s="32">
        <f t="shared" si="37"/>
        <v>2473.8899999999994</v>
      </c>
      <c r="J219" s="92"/>
    </row>
    <row r="220" spans="1:10" x14ac:dyDescent="0.25">
      <c r="A220" s="173" t="s">
        <v>420</v>
      </c>
      <c r="B220" s="174" t="s">
        <v>512</v>
      </c>
      <c r="C220" s="94">
        <f>VLOOKUP(A220,MTD!O:Q,2,0)</f>
        <v>436.08</v>
      </c>
      <c r="D220" s="33">
        <f>VLOOKUP(A220,MTD!O:Q,3,0)</f>
        <v>1400</v>
      </c>
      <c r="E220" s="32">
        <f t="shared" si="36"/>
        <v>-963.92000000000007</v>
      </c>
      <c r="F220" s="14"/>
      <c r="G220" s="94">
        <f>VLOOKUP(A220,YTD!O:P,2,0)</f>
        <v>10245.51</v>
      </c>
      <c r="H220" s="33">
        <f>VLOOKUP(A220,YTD!O:Q,3,0)</f>
        <v>14000</v>
      </c>
      <c r="I220" s="32">
        <f t="shared" si="37"/>
        <v>-3754.49</v>
      </c>
      <c r="J220" s="92"/>
    </row>
    <row r="221" spans="1:10" x14ac:dyDescent="0.25">
      <c r="A221" s="173" t="s">
        <v>421</v>
      </c>
      <c r="B221" s="174" t="s">
        <v>513</v>
      </c>
      <c r="C221" s="94">
        <f>VLOOKUP(A221,MTD!O:Q,2,0)</f>
        <v>0</v>
      </c>
      <c r="D221" s="33">
        <f>VLOOKUP(A221,MTD!O:Q,3,0)</f>
        <v>400</v>
      </c>
      <c r="E221" s="32">
        <f t="shared" si="36"/>
        <v>-400</v>
      </c>
      <c r="F221" s="14"/>
      <c r="G221" s="94">
        <f>VLOOKUP(A221,YTD!O:P,2,0)</f>
        <v>1662.88</v>
      </c>
      <c r="H221" s="33">
        <f>VLOOKUP(A221,YTD!O:Q,3,0)</f>
        <v>4000</v>
      </c>
      <c r="I221" s="32">
        <f t="shared" si="37"/>
        <v>-2337.12</v>
      </c>
      <c r="J221" s="92"/>
    </row>
    <row r="222" spans="1:10" x14ac:dyDescent="0.25">
      <c r="A222" s="173" t="s">
        <v>422</v>
      </c>
      <c r="B222" s="174" t="s">
        <v>514</v>
      </c>
      <c r="C222" s="94">
        <f>VLOOKUP(A222,MTD!O:Q,2,0)</f>
        <v>300</v>
      </c>
      <c r="D222" s="33">
        <f>VLOOKUP(A222,MTD!O:Q,3,0)</f>
        <v>225</v>
      </c>
      <c r="E222" s="32">
        <f t="shared" si="36"/>
        <v>75</v>
      </c>
      <c r="F222" s="14"/>
      <c r="G222" s="94">
        <f>VLOOKUP(A222,YTD!O:P,2,0)</f>
        <v>1950</v>
      </c>
      <c r="H222" s="33">
        <f>VLOOKUP(A222,YTD!O:Q,3,0)</f>
        <v>2250</v>
      </c>
      <c r="I222" s="32">
        <f t="shared" si="37"/>
        <v>-300</v>
      </c>
      <c r="J222" s="92"/>
    </row>
    <row r="223" spans="1:10" x14ac:dyDescent="0.25">
      <c r="A223" s="173" t="s">
        <v>423</v>
      </c>
      <c r="B223" s="174" t="s">
        <v>515</v>
      </c>
      <c r="C223" s="94">
        <f>VLOOKUP(A223,MTD!O:Q,2,0)</f>
        <v>772.53</v>
      </c>
      <c r="D223" s="33">
        <f>VLOOKUP(A223,MTD!O:Q,3,0)</f>
        <v>468</v>
      </c>
      <c r="E223" s="32">
        <f t="shared" si="36"/>
        <v>304.52999999999997</v>
      </c>
      <c r="F223" s="14"/>
      <c r="G223" s="94">
        <f>VLOOKUP(A223,YTD!O:P,2,0)</f>
        <v>7388.63</v>
      </c>
      <c r="H223" s="33">
        <f>VLOOKUP(A223,YTD!O:Q,3,0)</f>
        <v>4680</v>
      </c>
      <c r="I223" s="32">
        <f t="shared" si="37"/>
        <v>2708.63</v>
      </c>
      <c r="J223" s="92"/>
    </row>
    <row r="224" spans="1:10" x14ac:dyDescent="0.25">
      <c r="A224" s="173" t="s">
        <v>424</v>
      </c>
      <c r="B224" s="174" t="s">
        <v>516</v>
      </c>
      <c r="C224" s="94">
        <f>VLOOKUP(A224,MTD!O:Q,2,0)</f>
        <v>0</v>
      </c>
      <c r="D224" s="33">
        <f>VLOOKUP(A224,MTD!O:Q,3,0)</f>
        <v>300</v>
      </c>
      <c r="E224" s="32">
        <f t="shared" si="36"/>
        <v>-300</v>
      </c>
      <c r="F224" s="14"/>
      <c r="G224" s="94">
        <f>VLOOKUP(A224,YTD!O:P,2,0)</f>
        <v>718.08</v>
      </c>
      <c r="H224" s="33">
        <f>VLOOKUP(A224,YTD!O:Q,3,0)</f>
        <v>3000</v>
      </c>
      <c r="I224" s="32">
        <f t="shared" si="37"/>
        <v>-2281.92</v>
      </c>
      <c r="J224" s="92"/>
    </row>
    <row r="225" spans="1:10" x14ac:dyDescent="0.25">
      <c r="A225" s="173" t="s">
        <v>584</v>
      </c>
      <c r="B225" s="174" t="s">
        <v>604</v>
      </c>
      <c r="C225" s="94">
        <f>VLOOKUP(A225,MTD!O:Q,2,0)</f>
        <v>2636.65</v>
      </c>
      <c r="D225" s="33">
        <f>VLOOKUP(A225,MTD!O:Q,3,0)</f>
        <v>3000</v>
      </c>
      <c r="E225" s="32">
        <f t="shared" ref="E225" si="38">C225-D225</f>
        <v>-363.34999999999991</v>
      </c>
      <c r="F225" s="14"/>
      <c r="G225" s="94">
        <f>VLOOKUP(A225,YTD!O:P,2,0)</f>
        <v>31483.95</v>
      </c>
      <c r="H225" s="33">
        <f>VLOOKUP(A225,YTD!O:Q,3,0)</f>
        <v>30000</v>
      </c>
      <c r="I225" s="32">
        <f t="shared" si="37"/>
        <v>1483.9500000000007</v>
      </c>
      <c r="J225" s="92"/>
    </row>
    <row r="226" spans="1:10" x14ac:dyDescent="0.25">
      <c r="A226" s="173" t="s">
        <v>603</v>
      </c>
      <c r="B226" s="174" t="s">
        <v>602</v>
      </c>
      <c r="C226" s="94">
        <f>VLOOKUP(A226,MTD!O:Q,2,0)</f>
        <v>338.36</v>
      </c>
      <c r="D226" s="33">
        <f>VLOOKUP(A226,MTD!O:Q,3,0)</f>
        <v>350</v>
      </c>
      <c r="E226" s="32">
        <f t="shared" ref="E226" si="39">C226-D226</f>
        <v>-11.639999999999986</v>
      </c>
      <c r="F226" s="14"/>
      <c r="G226" s="94">
        <f>VLOOKUP(A226,YTD!O:P,2,0)</f>
        <v>4010.37</v>
      </c>
      <c r="H226" s="33">
        <f>VLOOKUP(A226,YTD!O:Q,3,0)</f>
        <v>3500</v>
      </c>
      <c r="I226" s="32">
        <f t="shared" si="37"/>
        <v>510.36999999999989</v>
      </c>
      <c r="J226" s="92"/>
    </row>
    <row r="227" spans="1:10" x14ac:dyDescent="0.25">
      <c r="C227" s="20"/>
      <c r="D227" s="93"/>
      <c r="E227" s="14"/>
      <c r="F227" s="14"/>
      <c r="G227" s="20"/>
      <c r="H227" s="93"/>
      <c r="I227" s="32"/>
      <c r="J227" s="92"/>
    </row>
    <row r="228" spans="1:10" x14ac:dyDescent="0.25">
      <c r="B228" s="10" t="s">
        <v>734</v>
      </c>
      <c r="C228" s="20">
        <f>SUM(C199:C227)</f>
        <v>95974.63</v>
      </c>
      <c r="D228" s="20">
        <f t="shared" ref="D228:H228" si="40">SUM(D199:D227)</f>
        <v>94946</v>
      </c>
      <c r="E228" s="20">
        <f>SUM(E199:E227)</f>
        <v>1028.6299999999974</v>
      </c>
      <c r="F228" s="20"/>
      <c r="G228" s="20">
        <f t="shared" si="40"/>
        <v>961638.37999999977</v>
      </c>
      <c r="H228" s="20">
        <f t="shared" si="40"/>
        <v>964785</v>
      </c>
      <c r="I228" s="32">
        <f t="shared" si="37"/>
        <v>-3146.6200000002282</v>
      </c>
      <c r="J228" s="92"/>
    </row>
    <row r="229" spans="1:10" x14ac:dyDescent="0.25">
      <c r="C229" s="20"/>
      <c r="D229" s="93"/>
      <c r="E229" s="14"/>
      <c r="F229" s="14"/>
      <c r="G229" s="20"/>
      <c r="H229" s="93"/>
      <c r="I229" s="32"/>
      <c r="J229" s="92"/>
    </row>
    <row r="230" spans="1:10" x14ac:dyDescent="0.25">
      <c r="A230" s="173" t="s">
        <v>425</v>
      </c>
      <c r="B230" s="174" t="s">
        <v>793</v>
      </c>
      <c r="C230" s="94">
        <f>VLOOKUP(A230,MTD!O:Q,2,0)</f>
        <v>211990.09</v>
      </c>
      <c r="D230" s="33">
        <f>VLOOKUP(A230,MTD!O:Q,3,0)</f>
        <v>0</v>
      </c>
      <c r="E230" s="32">
        <f t="shared" ref="E230" si="41">C230-D230</f>
        <v>211990.09</v>
      </c>
      <c r="F230" s="14"/>
      <c r="G230" s="94">
        <f>VLOOKUP(A230,YTD!O:P,2,0)</f>
        <v>226594.33</v>
      </c>
      <c r="H230" s="33">
        <f>VLOOKUP(A230,YTD!O:Q,3,0)</f>
        <v>0</v>
      </c>
      <c r="I230" s="32">
        <f t="shared" ref="I230" si="42">G230-H230</f>
        <v>226594.33</v>
      </c>
      <c r="J230" s="92"/>
    </row>
    <row r="231" spans="1:10" x14ac:dyDescent="0.25">
      <c r="A231" s="173"/>
      <c r="B231" s="174"/>
      <c r="C231" s="94"/>
      <c r="D231" s="33"/>
      <c r="E231" s="32"/>
      <c r="F231" s="14"/>
      <c r="G231" s="94"/>
      <c r="H231" s="33"/>
      <c r="I231" s="32"/>
      <c r="J231" s="92"/>
    </row>
    <row r="232" spans="1:10" x14ac:dyDescent="0.25">
      <c r="B232" s="10" t="s">
        <v>70</v>
      </c>
      <c r="C232" s="20">
        <f>+C228+C196+C184+C160+C153+C133++C111+C230</f>
        <v>700429.64</v>
      </c>
      <c r="D232" s="20">
        <f t="shared" ref="D232:I232" si="43">+D228+D196+D184+D160+D153+D133++D111+D230</f>
        <v>554470.49</v>
      </c>
      <c r="E232" s="20">
        <f t="shared" si="43"/>
        <v>145959.14999999997</v>
      </c>
      <c r="F232" s="20"/>
      <c r="G232" s="20">
        <f t="shared" si="43"/>
        <v>5103383.3099999996</v>
      </c>
      <c r="H232" s="20">
        <f t="shared" si="43"/>
        <v>5558549.9000000004</v>
      </c>
      <c r="I232" s="20">
        <f t="shared" si="43"/>
        <v>-455166.59000000055</v>
      </c>
      <c r="J232" s="92"/>
    </row>
    <row r="233" spans="1:10" x14ac:dyDescent="0.25">
      <c r="C233" s="20"/>
      <c r="D233" s="93"/>
      <c r="E233" s="14"/>
      <c r="F233" s="14"/>
      <c r="G233" s="20"/>
      <c r="H233" s="93"/>
      <c r="I233" s="14"/>
      <c r="J233" s="92"/>
    </row>
    <row r="234" spans="1:10" x14ac:dyDescent="0.25">
      <c r="B234" s="10" t="s">
        <v>71</v>
      </c>
      <c r="C234" s="20">
        <f>C89-C232</f>
        <v>-183351.59000000003</v>
      </c>
      <c r="D234" s="20">
        <f>D89-D232</f>
        <v>-30497.489999999991</v>
      </c>
      <c r="E234" s="20">
        <f>E89-E232</f>
        <v>-152854.09999999995</v>
      </c>
      <c r="F234" s="20"/>
      <c r="G234" s="20">
        <f>G89-G232</f>
        <v>-46249.229999998584</v>
      </c>
      <c r="H234" s="20">
        <f>H89-H232</f>
        <v>-137731.90000000037</v>
      </c>
      <c r="I234" s="20">
        <f>I89-I232</f>
        <v>91482.670000001555</v>
      </c>
      <c r="J234" s="92"/>
    </row>
    <row r="235" spans="1:10" x14ac:dyDescent="0.25">
      <c r="C235" s="20"/>
      <c r="D235" s="93"/>
      <c r="E235" s="14"/>
      <c r="F235" s="14"/>
      <c r="G235" s="20"/>
      <c r="H235" s="93"/>
      <c r="I235" s="14"/>
      <c r="J235" s="92"/>
    </row>
    <row r="236" spans="1:10" x14ac:dyDescent="0.25">
      <c r="C236" s="20"/>
      <c r="D236" s="93"/>
      <c r="E236" s="14"/>
      <c r="F236" s="14"/>
      <c r="G236" s="20"/>
      <c r="H236" s="93"/>
      <c r="I236" s="14"/>
      <c r="J236" s="92"/>
    </row>
    <row r="237" spans="1:10" x14ac:dyDescent="0.25">
      <c r="C237" s="20"/>
      <c r="D237" s="93"/>
      <c r="E237" s="14"/>
      <c r="F237" s="14"/>
      <c r="G237" s="20"/>
      <c r="H237" s="93"/>
      <c r="I237" s="14"/>
      <c r="J237" s="92"/>
    </row>
    <row r="238" spans="1:10" x14ac:dyDescent="0.25">
      <c r="C238" s="20"/>
      <c r="D238" s="93"/>
      <c r="E238" s="14"/>
      <c r="F238" s="14"/>
      <c r="G238" s="20"/>
      <c r="H238" s="93"/>
      <c r="I238" s="14"/>
      <c r="J238" s="92"/>
    </row>
    <row r="239" spans="1:10" ht="14.65" hidden="1" customHeight="1" x14ac:dyDescent="0.25">
      <c r="A239" s="1" t="s">
        <v>229</v>
      </c>
    </row>
    <row r="240" spans="1:10" hidden="1" x14ac:dyDescent="0.25">
      <c r="A240" s="1" t="s">
        <v>21</v>
      </c>
    </row>
    <row r="241" spans="1:1" hidden="1" x14ac:dyDescent="0.25">
      <c r="A241" s="10" t="s">
        <v>64</v>
      </c>
    </row>
    <row r="242" spans="1:1" hidden="1" x14ac:dyDescent="0.25">
      <c r="A242" s="10" t="s">
        <v>35</v>
      </c>
    </row>
    <row r="243" spans="1:1" hidden="1" x14ac:dyDescent="0.25">
      <c r="A243" s="10" t="s">
        <v>230</v>
      </c>
    </row>
    <row r="244" spans="1:1" hidden="1" x14ac:dyDescent="0.25">
      <c r="A244" s="10" t="s">
        <v>224</v>
      </c>
    </row>
    <row r="245" spans="1:1" hidden="1" x14ac:dyDescent="0.25">
      <c r="A245" s="10" t="s">
        <v>69</v>
      </c>
    </row>
    <row r="246" spans="1:1" hidden="1" x14ac:dyDescent="0.25">
      <c r="A246" s="10" t="s">
        <v>70</v>
      </c>
    </row>
    <row r="247" spans="1:1" hidden="1" x14ac:dyDescent="0.25">
      <c r="A247" s="10" t="s">
        <v>71</v>
      </c>
    </row>
    <row r="248" spans="1:1" hidden="1" x14ac:dyDescent="0.25"/>
    <row r="249" spans="1:1" hidden="1" x14ac:dyDescent="0.25"/>
    <row r="250" spans="1:1" hidden="1" x14ac:dyDescent="0.25">
      <c r="A250" s="1" t="s">
        <v>20</v>
      </c>
    </row>
    <row r="251" spans="1:1" hidden="1" x14ac:dyDescent="0.25">
      <c r="A251" s="10" t="s">
        <v>64</v>
      </c>
    </row>
    <row r="252" spans="1:1" hidden="1" x14ac:dyDescent="0.25">
      <c r="A252" s="10" t="s">
        <v>35</v>
      </c>
    </row>
    <row r="253" spans="1:1" hidden="1" x14ac:dyDescent="0.25">
      <c r="A253" s="10" t="s">
        <v>230</v>
      </c>
    </row>
    <row r="254" spans="1:1" hidden="1" x14ac:dyDescent="0.25">
      <c r="A254" s="10" t="s">
        <v>224</v>
      </c>
    </row>
    <row r="255" spans="1:1" hidden="1" x14ac:dyDescent="0.25">
      <c r="A255" s="10" t="s">
        <v>69</v>
      </c>
    </row>
    <row r="256" spans="1:1" hidden="1" x14ac:dyDescent="0.25">
      <c r="A256" s="10" t="s">
        <v>70</v>
      </c>
    </row>
    <row r="257" spans="1:1" hidden="1" x14ac:dyDescent="0.25">
      <c r="A257" s="10" t="s">
        <v>71</v>
      </c>
    </row>
  </sheetData>
  <mergeCells count="2">
    <mergeCell ref="C5:E5"/>
    <mergeCell ref="G5:I5"/>
  </mergeCells>
  <phoneticPr fontId="0" type="noConversion"/>
  <pageMargins left="0.3" right="0.3" top="0.5" bottom="0.5" header="0.5" footer="0.5"/>
  <pageSetup scale="94" fitToHeight="0" orientation="landscape" r:id="rId1"/>
  <headerFooter alignWithMargins="0"/>
  <rowBreaks count="3" manualBreakCount="3">
    <brk id="40" max="16383" man="1"/>
    <brk id="76" max="16383" man="1"/>
    <brk id="11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J49"/>
  <sheetViews>
    <sheetView zoomScaleNormal="100" zoomScaleSheetLayoutView="80" workbookViewId="0">
      <pane xSplit="2" ySplit="8" topLeftCell="C9" activePane="bottomRight" state="frozen"/>
      <selection activeCell="A108" sqref="A108"/>
      <selection pane="topRight" activeCell="A108" sqref="A108"/>
      <selection pane="bottomLeft" activeCell="A108" sqref="A108"/>
      <selection pane="bottomRight" activeCell="E33" sqref="E33"/>
    </sheetView>
  </sheetViews>
  <sheetFormatPr defaultColWidth="9.28515625" defaultRowHeight="13.5" x14ac:dyDescent="0.2"/>
  <cols>
    <col min="1" max="1" width="9.28515625" style="109"/>
    <col min="2" max="2" width="43.42578125" style="109" customWidth="1"/>
    <col min="3" max="3" width="12.7109375" style="105" customWidth="1"/>
    <col min="4" max="4" width="13.28515625" style="137" bestFit="1" customWidth="1"/>
    <col min="5" max="5" width="16.7109375" style="108" customWidth="1"/>
    <col min="6" max="6" width="2.7109375" style="108" customWidth="1"/>
    <col min="7" max="7" width="14.28515625" style="105" bestFit="1" customWidth="1"/>
    <col min="8" max="8" width="14.28515625" style="137" bestFit="1" customWidth="1"/>
    <col min="9" max="9" width="14.7109375" style="108" customWidth="1"/>
    <col min="10" max="16384" width="9.28515625" style="109"/>
  </cols>
  <sheetData>
    <row r="1" spans="2:10" ht="18" customHeight="1" x14ac:dyDescent="0.2">
      <c r="B1" s="104" t="str">
        <f>+'Balance Sheet'!D1</f>
        <v>The Place Master Association, Inc.</v>
      </c>
      <c r="D1" s="106"/>
      <c r="E1" s="107"/>
      <c r="F1" s="107"/>
      <c r="G1" s="104"/>
      <c r="H1" s="106"/>
    </row>
    <row r="2" spans="2:10" ht="18" customHeight="1" x14ac:dyDescent="0.2">
      <c r="B2" s="104" t="s">
        <v>769</v>
      </c>
      <c r="D2" s="106"/>
      <c r="E2" s="107"/>
      <c r="F2" s="107"/>
      <c r="G2" s="104"/>
      <c r="H2" s="106"/>
    </row>
    <row r="3" spans="2:10" ht="18" customHeight="1" x14ac:dyDescent="0.2">
      <c r="B3" s="104" t="s">
        <v>796</v>
      </c>
      <c r="D3" s="106"/>
      <c r="E3" s="107"/>
      <c r="F3" s="107"/>
      <c r="G3" s="104"/>
      <c r="H3" s="106"/>
    </row>
    <row r="4" spans="2:10" x14ac:dyDescent="0.2">
      <c r="B4" s="110"/>
      <c r="C4" s="111"/>
      <c r="D4" s="112"/>
      <c r="E4" s="113"/>
      <c r="F4" s="113"/>
      <c r="G4" s="111"/>
      <c r="H4" s="112"/>
      <c r="I4" s="113"/>
    </row>
    <row r="5" spans="2:10" ht="14.65" customHeight="1" x14ac:dyDescent="0.2">
      <c r="C5" s="183" t="s">
        <v>21</v>
      </c>
      <c r="D5" s="183"/>
      <c r="E5" s="183"/>
      <c r="F5" s="114"/>
      <c r="G5" s="183" t="s">
        <v>20</v>
      </c>
      <c r="H5" s="183"/>
      <c r="I5" s="183"/>
    </row>
    <row r="6" spans="2:10" x14ac:dyDescent="0.2">
      <c r="C6" s="115">
        <v>2022</v>
      </c>
      <c r="D6" s="116"/>
      <c r="E6" s="117"/>
      <c r="F6" s="118"/>
      <c r="G6" s="115">
        <v>2022</v>
      </c>
      <c r="H6" s="116"/>
      <c r="I6" s="118"/>
    </row>
    <row r="7" spans="2:10" x14ac:dyDescent="0.2">
      <c r="C7" s="119" t="s">
        <v>0</v>
      </c>
      <c r="D7" s="120" t="s">
        <v>1</v>
      </c>
      <c r="E7" s="121" t="s">
        <v>2</v>
      </c>
      <c r="F7" s="122"/>
      <c r="G7" s="119" t="s">
        <v>0</v>
      </c>
      <c r="H7" s="120" t="s">
        <v>1</v>
      </c>
      <c r="I7" s="121" t="s">
        <v>2</v>
      </c>
    </row>
    <row r="8" spans="2:10" ht="9" customHeight="1" x14ac:dyDescent="0.2">
      <c r="B8" s="123"/>
      <c r="C8" s="124"/>
      <c r="D8" s="125"/>
      <c r="E8" s="126"/>
      <c r="F8" s="126"/>
      <c r="G8" s="124"/>
      <c r="H8" s="125"/>
      <c r="I8" s="126"/>
      <c r="J8" s="127"/>
    </row>
    <row r="9" spans="2:10" x14ac:dyDescent="0.2">
      <c r="B9" s="123" t="s">
        <v>748</v>
      </c>
      <c r="C9" s="124"/>
      <c r="D9" s="125"/>
      <c r="E9" s="126"/>
      <c r="F9" s="126"/>
      <c r="G9" s="124"/>
      <c r="H9" s="125"/>
      <c r="I9" s="126"/>
      <c r="J9" s="127"/>
    </row>
    <row r="10" spans="2:10" x14ac:dyDescent="0.2">
      <c r="B10" s="109" t="s">
        <v>749</v>
      </c>
      <c r="C10" s="128">
        <f>'Consolidated Income Statement'!C28</f>
        <v>445408.20999999996</v>
      </c>
      <c r="D10" s="128">
        <f>'Consolidated Income Statement'!D28</f>
        <v>445571</v>
      </c>
      <c r="E10" s="128">
        <f>'Consolidated Income Statement'!E28</f>
        <v>-162.78999999997367</v>
      </c>
      <c r="F10" s="128"/>
      <c r="G10" s="128">
        <f>'Consolidated Income Statement'!G28</f>
        <v>4031998.6800000011</v>
      </c>
      <c r="H10" s="128">
        <f>'Consolidated Income Statement'!H28</f>
        <v>4455710</v>
      </c>
      <c r="I10" s="128">
        <f>'Consolidated Income Statement'!I28</f>
        <v>-423711.3199999989</v>
      </c>
      <c r="J10" s="127"/>
    </row>
    <row r="11" spans="2:10" ht="6" customHeight="1" x14ac:dyDescent="0.2">
      <c r="B11" s="123"/>
      <c r="C11" s="128"/>
      <c r="D11" s="128"/>
      <c r="E11" s="128"/>
      <c r="F11" s="128"/>
      <c r="G11" s="128"/>
      <c r="H11" s="128"/>
      <c r="I11" s="128"/>
      <c r="J11" s="127"/>
    </row>
    <row r="12" spans="2:10" x14ac:dyDescent="0.2">
      <c r="B12" s="109" t="s">
        <v>35</v>
      </c>
      <c r="C12" s="128">
        <f>'Consolidated Income Statement'!C111</f>
        <v>62044.55</v>
      </c>
      <c r="D12" s="128">
        <f>'Consolidated Income Statement'!D111</f>
        <v>62800.659999999996</v>
      </c>
      <c r="E12" s="128">
        <f>'Consolidated Income Statement'!E111</f>
        <v>-756.10999999999876</v>
      </c>
      <c r="F12" s="128"/>
      <c r="G12" s="128">
        <f>'Consolidated Income Statement'!G111</f>
        <v>647119.69000000006</v>
      </c>
      <c r="H12" s="128">
        <f>'Consolidated Income Statement'!H111</f>
        <v>628006.60000000009</v>
      </c>
      <c r="I12" s="128">
        <f>'Consolidated Income Statement'!I111</f>
        <v>19113.089999999967</v>
      </c>
      <c r="J12" s="127"/>
    </row>
    <row r="13" spans="2:10" x14ac:dyDescent="0.2">
      <c r="B13" s="109" t="s">
        <v>519</v>
      </c>
      <c r="C13" s="124">
        <f>'Consolidated Income Statement'!C133</f>
        <v>101802.35</v>
      </c>
      <c r="D13" s="124">
        <f>'Consolidated Income Statement'!D133</f>
        <v>127198.8</v>
      </c>
      <c r="E13" s="124">
        <f>'Consolidated Income Statement'!E133</f>
        <v>-25396.450000000004</v>
      </c>
      <c r="F13" s="124"/>
      <c r="G13" s="124">
        <f>'Consolidated Income Statement'!G133</f>
        <v>1062166.2999999998</v>
      </c>
      <c r="H13" s="124">
        <f>'Consolidated Income Statement'!H133</f>
        <v>1271988</v>
      </c>
      <c r="I13" s="124">
        <f>'Consolidated Income Statement'!I133</f>
        <v>-209821.70000000019</v>
      </c>
      <c r="J13" s="127"/>
    </row>
    <row r="14" spans="2:10" x14ac:dyDescent="0.2">
      <c r="B14" s="109" t="s">
        <v>520</v>
      </c>
      <c r="C14" s="124">
        <f>'Consolidated Income Statement'!C153</f>
        <v>82139.22</v>
      </c>
      <c r="D14" s="124">
        <f>'Consolidated Income Statement'!D153</f>
        <v>89520</v>
      </c>
      <c r="E14" s="124">
        <f>'Consolidated Income Statement'!E153</f>
        <v>-7380.7800000000007</v>
      </c>
      <c r="F14" s="124"/>
      <c r="G14" s="124">
        <f>'Consolidated Income Statement'!G153</f>
        <v>656192.25999999989</v>
      </c>
      <c r="H14" s="124">
        <f>'Consolidated Income Statement'!H153</f>
        <v>895200</v>
      </c>
      <c r="I14" s="124">
        <f>'Consolidated Income Statement'!I153</f>
        <v>-239007.74000000011</v>
      </c>
      <c r="J14" s="127"/>
    </row>
    <row r="15" spans="2:10" x14ac:dyDescent="0.2">
      <c r="B15" s="109" t="s">
        <v>521</v>
      </c>
      <c r="C15" s="129">
        <f>'Consolidated Income Statement'!C160</f>
        <v>134557.09</v>
      </c>
      <c r="D15" s="129">
        <f>'Consolidated Income Statement'!D160</f>
        <v>166052.03</v>
      </c>
      <c r="E15" s="129">
        <f>'Consolidated Income Statement'!E160</f>
        <v>-31494.94000000001</v>
      </c>
      <c r="F15" s="124"/>
      <c r="G15" s="129">
        <f>'Consolidated Income Statement'!G160</f>
        <v>1413812.04</v>
      </c>
      <c r="H15" s="129">
        <f>'Consolidated Income Statement'!H160</f>
        <v>1660520.3</v>
      </c>
      <c r="I15" s="129">
        <f>'Consolidated Income Statement'!I160</f>
        <v>-246708.26</v>
      </c>
      <c r="J15" s="127"/>
    </row>
    <row r="16" spans="2:10" ht="6" customHeight="1" x14ac:dyDescent="0.2">
      <c r="B16" s="123"/>
      <c r="C16" s="124"/>
      <c r="D16" s="124"/>
      <c r="E16" s="124"/>
      <c r="F16" s="124"/>
      <c r="G16" s="124"/>
      <c r="H16" s="124"/>
      <c r="I16" s="124"/>
      <c r="J16" s="127"/>
    </row>
    <row r="17" spans="2:10" x14ac:dyDescent="0.2">
      <c r="B17" s="123" t="s">
        <v>770</v>
      </c>
      <c r="C17" s="124">
        <f>C10-SUM(C12:C15)</f>
        <v>64864.999999999942</v>
      </c>
      <c r="D17" s="124">
        <f>D10-SUM(D12:D15)</f>
        <v>-0.48999999999068677</v>
      </c>
      <c r="E17" s="124">
        <f>E10-SUM(E12:E15)</f>
        <v>64865.490000000042</v>
      </c>
      <c r="F17" s="124"/>
      <c r="G17" s="124">
        <f>G10-SUM(G12:G15)</f>
        <v>252708.39000000153</v>
      </c>
      <c r="H17" s="124">
        <f>H10-SUM(H12:H15)</f>
        <v>-4.900000000372529</v>
      </c>
      <c r="I17" s="124">
        <f>I10-SUM(I12:I15)</f>
        <v>252713.29000000143</v>
      </c>
      <c r="J17" s="127"/>
    </row>
    <row r="18" spans="2:10" ht="16.5" customHeight="1" x14ac:dyDescent="0.2">
      <c r="B18" s="123"/>
      <c r="C18" s="128"/>
      <c r="D18" s="130"/>
      <c r="E18" s="131"/>
      <c r="F18" s="126"/>
      <c r="G18" s="128"/>
      <c r="H18" s="130"/>
      <c r="I18" s="131"/>
      <c r="J18" s="127"/>
    </row>
    <row r="19" spans="2:10" x14ac:dyDescent="0.2">
      <c r="B19" s="123" t="s">
        <v>754</v>
      </c>
      <c r="C19" s="128"/>
      <c r="D19" s="130"/>
      <c r="E19" s="131"/>
      <c r="F19" s="126"/>
      <c r="G19" s="128"/>
      <c r="H19" s="130"/>
      <c r="I19" s="131"/>
      <c r="J19" s="127"/>
    </row>
    <row r="20" spans="2:10" x14ac:dyDescent="0.2">
      <c r="B20" s="109" t="s">
        <v>775</v>
      </c>
      <c r="C20" s="128">
        <f>'Consolidated Income Statement'!C58</f>
        <v>99505.89</v>
      </c>
      <c r="D20" s="128">
        <f>'Consolidated Income Statement'!D58</f>
        <v>112000</v>
      </c>
      <c r="E20" s="128">
        <f>'Consolidated Income Statement'!E58</f>
        <v>-12494.110000000002</v>
      </c>
      <c r="F20" s="128"/>
      <c r="G20" s="128">
        <f>'Consolidated Income Statement'!G58</f>
        <v>1444197.77</v>
      </c>
      <c r="H20" s="128">
        <f>'Consolidated Income Statement'!H58</f>
        <v>1425000</v>
      </c>
      <c r="I20" s="128">
        <f>'Consolidated Income Statement'!I58</f>
        <v>19197.770000000019</v>
      </c>
      <c r="J20" s="127"/>
    </row>
    <row r="21" spans="2:10" ht="6" customHeight="1" x14ac:dyDescent="0.2">
      <c r="B21" s="123"/>
      <c r="C21" s="128"/>
      <c r="D21" s="130"/>
      <c r="E21" s="131"/>
      <c r="F21" s="126"/>
      <c r="G21" s="128"/>
      <c r="H21" s="130"/>
      <c r="I21" s="131"/>
      <c r="J21" s="127"/>
    </row>
    <row r="22" spans="2:10" x14ac:dyDescent="0.2">
      <c r="B22" s="109" t="s">
        <v>776</v>
      </c>
      <c r="C22" s="128">
        <f>'Consolidated Income Statement'!C87</f>
        <v>33843.219999999994</v>
      </c>
      <c r="D22" s="128">
        <f>'Consolidated Income Statement'!D87</f>
        <v>42950</v>
      </c>
      <c r="E22" s="128">
        <f>'Consolidated Income Statement'!E87</f>
        <v>-9106.7800000000007</v>
      </c>
      <c r="F22" s="128"/>
      <c r="G22" s="128">
        <f>'Consolidated Income Statement'!G87</f>
        <v>532144.07999999996</v>
      </c>
      <c r="H22" s="128">
        <f>'Consolidated Income Statement'!H87</f>
        <v>546710</v>
      </c>
      <c r="I22" s="128">
        <f>'Consolidated Income Statement'!I87</f>
        <v>-14565.920000000042</v>
      </c>
      <c r="J22" s="127"/>
    </row>
    <row r="23" spans="2:10" x14ac:dyDescent="0.2">
      <c r="B23" s="109" t="s">
        <v>734</v>
      </c>
      <c r="C23" s="129">
        <f>'Consolidated Income Statement'!C228</f>
        <v>95974.63</v>
      </c>
      <c r="D23" s="129">
        <f>'Consolidated Income Statement'!D228</f>
        <v>94946</v>
      </c>
      <c r="E23" s="129">
        <f>'Consolidated Income Statement'!E228</f>
        <v>1028.6299999999974</v>
      </c>
      <c r="F23" s="124"/>
      <c r="G23" s="129">
        <f>'Consolidated Income Statement'!G228</f>
        <v>961638.37999999977</v>
      </c>
      <c r="H23" s="129">
        <f>'Consolidated Income Statement'!H228</f>
        <v>964785</v>
      </c>
      <c r="I23" s="129">
        <f>'Consolidated Income Statement'!I228</f>
        <v>-3146.6200000002282</v>
      </c>
      <c r="J23" s="127"/>
    </row>
    <row r="24" spans="2:10" ht="6" customHeight="1" x14ac:dyDescent="0.2">
      <c r="B24" s="133"/>
      <c r="C24" s="124"/>
      <c r="D24" s="124"/>
      <c r="E24" s="124"/>
      <c r="F24" s="124"/>
      <c r="G24" s="124"/>
      <c r="H24" s="124"/>
      <c r="I24" s="124"/>
      <c r="J24" s="127"/>
    </row>
    <row r="25" spans="2:10" x14ac:dyDescent="0.2">
      <c r="B25" s="123" t="s">
        <v>777</v>
      </c>
      <c r="C25" s="124">
        <f>C20-SUM(C22:C23)</f>
        <v>-30311.960000000006</v>
      </c>
      <c r="D25" s="124">
        <f t="shared" ref="D25:E25" si="0">D20-SUM(D22:D23)</f>
        <v>-25896</v>
      </c>
      <c r="E25" s="124">
        <f t="shared" si="0"/>
        <v>-4415.9599999999991</v>
      </c>
      <c r="F25" s="124"/>
      <c r="G25" s="124">
        <f t="shared" ref="G25:I25" si="1">G20-SUM(G22:G23)</f>
        <v>-49584.689999999711</v>
      </c>
      <c r="H25" s="124">
        <f t="shared" si="1"/>
        <v>-86495</v>
      </c>
      <c r="I25" s="124">
        <f t="shared" si="1"/>
        <v>36910.310000000289</v>
      </c>
      <c r="J25" s="127"/>
    </row>
    <row r="26" spans="2:10" ht="16.5" customHeight="1" x14ac:dyDescent="0.2">
      <c r="B26" s="123"/>
      <c r="C26" s="128"/>
      <c r="D26" s="130"/>
      <c r="E26" s="131"/>
      <c r="F26" s="126"/>
      <c r="G26" s="128"/>
      <c r="H26" s="130"/>
      <c r="I26" s="131"/>
      <c r="J26" s="127"/>
    </row>
    <row r="27" spans="2:10" x14ac:dyDescent="0.2">
      <c r="B27" s="123" t="s">
        <v>750</v>
      </c>
      <c r="C27" s="128"/>
      <c r="D27" s="130"/>
      <c r="E27" s="131"/>
      <c r="F27" s="126"/>
      <c r="G27" s="128"/>
      <c r="H27" s="130"/>
      <c r="I27" s="131"/>
      <c r="J27" s="127"/>
    </row>
    <row r="28" spans="2:10" x14ac:dyDescent="0.2">
      <c r="B28" s="109" t="s">
        <v>751</v>
      </c>
      <c r="C28" s="128">
        <f>'Consolidated Income Statement'!C39</f>
        <v>11014.519999999999</v>
      </c>
      <c r="D28" s="128">
        <f>'Consolidated Income Statement'!D39</f>
        <v>16520</v>
      </c>
      <c r="E28" s="128">
        <f>'Consolidated Income Statement'!E39</f>
        <v>-5505.48</v>
      </c>
      <c r="F28" s="128"/>
      <c r="G28" s="128">
        <f>'Consolidated Income Statement'!G39</f>
        <v>171062.80000000002</v>
      </c>
      <c r="H28" s="128">
        <f>'Consolidated Income Statement'!H39</f>
        <v>152600</v>
      </c>
      <c r="I28" s="128">
        <f>'Consolidated Income Statement'!I39</f>
        <v>18462.800000000017</v>
      </c>
      <c r="J28" s="127"/>
    </row>
    <row r="29" spans="2:10" ht="6" customHeight="1" x14ac:dyDescent="0.2">
      <c r="C29" s="128"/>
      <c r="D29" s="128"/>
      <c r="E29" s="128"/>
      <c r="F29" s="128"/>
      <c r="G29" s="128"/>
      <c r="H29" s="128"/>
      <c r="I29" s="128"/>
      <c r="J29" s="127"/>
    </row>
    <row r="30" spans="2:10" x14ac:dyDescent="0.2">
      <c r="B30" s="109" t="s">
        <v>772</v>
      </c>
      <c r="C30" s="128">
        <f>'Consolidated Income Statement'!C70</f>
        <v>5007.3500000000013</v>
      </c>
      <c r="D30" s="128">
        <f>'Consolidated Income Statement'!D70</f>
        <v>7263</v>
      </c>
      <c r="E30" s="128">
        <f>'Consolidated Income Statement'!E70</f>
        <v>-2255.6499999999996</v>
      </c>
      <c r="F30" s="128"/>
      <c r="G30" s="128">
        <f>'Consolidated Income Statement'!G70</f>
        <v>66248.89</v>
      </c>
      <c r="H30" s="128">
        <f>'Consolidated Income Statement'!H70</f>
        <v>67092</v>
      </c>
      <c r="I30" s="128">
        <f>'Consolidated Income Statement'!I70</f>
        <v>-843.11000000000058</v>
      </c>
      <c r="J30" s="127"/>
    </row>
    <row r="31" spans="2:10" x14ac:dyDescent="0.2">
      <c r="B31" s="132" t="s">
        <v>518</v>
      </c>
      <c r="C31" s="129">
        <f>'Consolidated Income Statement'!C184</f>
        <v>11921.71</v>
      </c>
      <c r="D31" s="129">
        <f>'Consolidated Income Statement'!D184</f>
        <v>12078</v>
      </c>
      <c r="E31" s="129">
        <f>'Consolidated Income Statement'!E184</f>
        <v>-156.29000000000019</v>
      </c>
      <c r="F31" s="124"/>
      <c r="G31" s="129">
        <f>'Consolidated Income Statement'!G184</f>
        <v>131481.11000000002</v>
      </c>
      <c r="H31" s="129">
        <f>'Consolidated Income Statement'!H184</f>
        <v>120780</v>
      </c>
      <c r="I31" s="129">
        <f>'Consolidated Income Statement'!I184</f>
        <v>10701.110000000015</v>
      </c>
      <c r="J31" s="127"/>
    </row>
    <row r="32" spans="2:10" ht="6" customHeight="1" x14ac:dyDescent="0.2">
      <c r="B32" s="133"/>
      <c r="C32" s="124"/>
      <c r="D32" s="124"/>
      <c r="E32" s="124"/>
      <c r="F32" s="124"/>
      <c r="G32" s="124"/>
      <c r="H32" s="124"/>
      <c r="I32" s="124"/>
      <c r="J32" s="127"/>
    </row>
    <row r="33" spans="2:10" x14ac:dyDescent="0.2">
      <c r="B33" s="123" t="s">
        <v>771</v>
      </c>
      <c r="C33" s="124">
        <f>C28-SUM(C30:C31)</f>
        <v>-5914.5400000000027</v>
      </c>
      <c r="D33" s="124">
        <f t="shared" ref="D33:I33" si="2">D28-SUM(D30:D31)</f>
        <v>-2821</v>
      </c>
      <c r="E33" s="124">
        <f t="shared" si="2"/>
        <v>-3093.54</v>
      </c>
      <c r="F33" s="124"/>
      <c r="G33" s="124">
        <f t="shared" si="2"/>
        <v>-26667.199999999983</v>
      </c>
      <c r="H33" s="124">
        <f t="shared" si="2"/>
        <v>-35272</v>
      </c>
      <c r="I33" s="124">
        <f t="shared" si="2"/>
        <v>8604.8000000000029</v>
      </c>
      <c r="J33" s="127"/>
    </row>
    <row r="34" spans="2:10" ht="16.5" customHeight="1" x14ac:dyDescent="0.2">
      <c r="B34" s="133"/>
      <c r="C34" s="124"/>
      <c r="D34" s="124"/>
      <c r="E34" s="124"/>
      <c r="F34" s="124"/>
      <c r="G34" s="124"/>
      <c r="H34" s="124"/>
      <c r="I34" s="124"/>
      <c r="J34" s="127"/>
    </row>
    <row r="35" spans="2:10" x14ac:dyDescent="0.2">
      <c r="B35" s="123" t="s">
        <v>752</v>
      </c>
      <c r="C35" s="128"/>
      <c r="D35" s="130"/>
      <c r="E35" s="131"/>
      <c r="F35" s="126"/>
      <c r="G35" s="128"/>
      <c r="H35" s="130"/>
      <c r="I35" s="131"/>
      <c r="J35" s="127"/>
    </row>
    <row r="36" spans="2:10" x14ac:dyDescent="0.2">
      <c r="B36" s="109" t="s">
        <v>753</v>
      </c>
      <c r="C36" s="128">
        <f>'Consolidated Income Statement'!C48</f>
        <v>0</v>
      </c>
      <c r="D36" s="128">
        <f>'Consolidated Income Statement'!D48</f>
        <v>250</v>
      </c>
      <c r="E36" s="128">
        <f>'Consolidated Income Statement'!E48</f>
        <v>-250</v>
      </c>
      <c r="F36" s="128"/>
      <c r="G36" s="128">
        <f>'Consolidated Income Statement'!G48</f>
        <v>8267.7999999999993</v>
      </c>
      <c r="H36" s="128">
        <f>'Consolidated Income Statement'!H48</f>
        <v>3700</v>
      </c>
      <c r="I36" s="128">
        <f>'Consolidated Income Statement'!I48</f>
        <v>4567.7999999999993</v>
      </c>
      <c r="J36" s="127"/>
    </row>
    <row r="37" spans="2:10" ht="6" customHeight="1" x14ac:dyDescent="0.2">
      <c r="C37" s="128"/>
      <c r="D37" s="128"/>
      <c r="E37" s="128"/>
      <c r="F37" s="128"/>
      <c r="G37" s="128"/>
      <c r="H37" s="128"/>
      <c r="I37" s="128"/>
      <c r="J37" s="127"/>
    </row>
    <row r="38" spans="2:10" x14ac:dyDescent="0.2">
      <c r="B38" s="109" t="s">
        <v>774</v>
      </c>
      <c r="C38" s="128">
        <f>'Consolidated Income Statement'!C76</f>
        <v>0</v>
      </c>
      <c r="D38" s="128">
        <f>'Consolidated Income Statement'!D76</f>
        <v>155</v>
      </c>
      <c r="E38" s="128">
        <f>'Consolidated Income Statement'!E76</f>
        <v>-155</v>
      </c>
      <c r="F38" s="128"/>
      <c r="G38" s="128">
        <f>'Consolidated Income Statement'!G76</f>
        <v>0</v>
      </c>
      <c r="H38" s="128">
        <f>'Consolidated Income Statement'!H76</f>
        <v>2390</v>
      </c>
      <c r="I38" s="128">
        <f>'Consolidated Income Statement'!I76</f>
        <v>-2390</v>
      </c>
      <c r="J38" s="127"/>
    </row>
    <row r="39" spans="2:10" x14ac:dyDescent="0.2">
      <c r="B39" s="109" t="s">
        <v>517</v>
      </c>
      <c r="C39" s="129">
        <f>'Consolidated Income Statement'!C196</f>
        <v>0</v>
      </c>
      <c r="D39" s="129">
        <f>'Consolidated Income Statement'!D196</f>
        <v>1875</v>
      </c>
      <c r="E39" s="129">
        <f>'Consolidated Income Statement'!E196</f>
        <v>-1875</v>
      </c>
      <c r="F39" s="124"/>
      <c r="G39" s="129">
        <f>'Consolidated Income Statement'!G196</f>
        <v>4379.2000000000007</v>
      </c>
      <c r="H39" s="129">
        <f>'Consolidated Income Statement'!H196</f>
        <v>17270</v>
      </c>
      <c r="I39" s="129">
        <f>'Consolidated Income Statement'!I196</f>
        <v>-12890.8</v>
      </c>
      <c r="J39" s="127"/>
    </row>
    <row r="40" spans="2:10" ht="6" customHeight="1" x14ac:dyDescent="0.2">
      <c r="B40" s="133"/>
      <c r="C40" s="124"/>
      <c r="D40" s="124"/>
      <c r="E40" s="124"/>
      <c r="F40" s="124"/>
      <c r="G40" s="124"/>
      <c r="H40" s="124"/>
      <c r="I40" s="124"/>
      <c r="J40" s="127"/>
    </row>
    <row r="41" spans="2:10" x14ac:dyDescent="0.2">
      <c r="B41" s="123" t="s">
        <v>773</v>
      </c>
      <c r="C41" s="124">
        <f>C36-SUM(C38:C39)</f>
        <v>0</v>
      </c>
      <c r="D41" s="124">
        <f t="shared" ref="D41:E41" si="3">D36-SUM(D38:D39)</f>
        <v>-1780</v>
      </c>
      <c r="E41" s="124">
        <f t="shared" si="3"/>
        <v>1780</v>
      </c>
      <c r="F41" s="124"/>
      <c r="G41" s="124">
        <f t="shared" ref="G41:I41" si="4">G36-SUM(G38:G39)</f>
        <v>3888.5999999999985</v>
      </c>
      <c r="H41" s="124">
        <f t="shared" si="4"/>
        <v>-15960</v>
      </c>
      <c r="I41" s="124">
        <f t="shared" si="4"/>
        <v>19848.599999999999</v>
      </c>
      <c r="J41" s="127"/>
    </row>
    <row r="42" spans="2:10" ht="15.75" customHeight="1" x14ac:dyDescent="0.2">
      <c r="B42" s="123"/>
      <c r="C42" s="134"/>
      <c r="D42" s="135"/>
      <c r="E42" s="136"/>
      <c r="F42" s="126"/>
      <c r="G42" s="134"/>
      <c r="H42" s="135"/>
      <c r="I42" s="136"/>
      <c r="J42" s="127"/>
    </row>
    <row r="43" spans="2:10" ht="15.75" customHeight="1" x14ac:dyDescent="0.2">
      <c r="B43" s="123" t="s">
        <v>794</v>
      </c>
      <c r="C43" s="154">
        <f>'Consolidated Income Statement'!C230</f>
        <v>211990.09</v>
      </c>
      <c r="D43" s="154">
        <f>'Consolidated Income Statement'!D230</f>
        <v>0</v>
      </c>
      <c r="E43" s="154">
        <f>'Consolidated Income Statement'!E230</f>
        <v>211990.09</v>
      </c>
      <c r="F43" s="128"/>
      <c r="G43" s="154">
        <f>'Consolidated Income Statement'!G230</f>
        <v>226594.33</v>
      </c>
      <c r="H43" s="154">
        <f>'Consolidated Income Statement'!H230</f>
        <v>0</v>
      </c>
      <c r="I43" s="154">
        <f>'Consolidated Income Statement'!I230</f>
        <v>226594.33</v>
      </c>
      <c r="J43" s="127"/>
    </row>
    <row r="44" spans="2:10" ht="11.25" customHeight="1" x14ac:dyDescent="0.2">
      <c r="B44" s="123"/>
      <c r="C44" s="128"/>
      <c r="D44" s="130"/>
      <c r="E44" s="131"/>
      <c r="F44" s="126"/>
      <c r="G44" s="128"/>
      <c r="H44" s="130"/>
      <c r="I44" s="131"/>
      <c r="J44" s="127"/>
    </row>
    <row r="45" spans="2:10" ht="10.5" customHeight="1" x14ac:dyDescent="0.2">
      <c r="B45" s="123"/>
      <c r="C45" s="128"/>
      <c r="D45" s="130"/>
      <c r="E45" s="131"/>
      <c r="F45" s="126"/>
      <c r="G45" s="128"/>
      <c r="H45" s="130"/>
      <c r="I45" s="131"/>
      <c r="J45" s="127"/>
    </row>
    <row r="46" spans="2:10" x14ac:dyDescent="0.2">
      <c r="B46" s="123" t="s">
        <v>71</v>
      </c>
      <c r="C46" s="124">
        <f>C17+C33+C41+C25-C43</f>
        <v>-183351.59000000005</v>
      </c>
      <c r="D46" s="124">
        <f t="shared" ref="D46:I46" si="5">D17+D33+D41+D25-D43</f>
        <v>-30497.489999999991</v>
      </c>
      <c r="E46" s="124">
        <f t="shared" si="5"/>
        <v>-152854.09999999995</v>
      </c>
      <c r="F46" s="124"/>
      <c r="G46" s="124">
        <f t="shared" si="5"/>
        <v>-46249.229999998148</v>
      </c>
      <c r="H46" s="124">
        <f t="shared" si="5"/>
        <v>-137731.90000000037</v>
      </c>
      <c r="I46" s="124">
        <f t="shared" si="5"/>
        <v>91482.670000001701</v>
      </c>
      <c r="J46" s="127"/>
    </row>
    <row r="47" spans="2:10" x14ac:dyDescent="0.2">
      <c r="C47" s="124"/>
      <c r="D47" s="125"/>
      <c r="E47" s="126"/>
      <c r="F47" s="126"/>
      <c r="G47" s="124"/>
      <c r="H47" s="125"/>
      <c r="I47" s="126"/>
      <c r="J47" s="127"/>
    </row>
    <row r="48" spans="2:10" x14ac:dyDescent="0.2">
      <c r="C48" s="124"/>
      <c r="D48" s="125"/>
      <c r="E48" s="126"/>
      <c r="F48" s="126"/>
      <c r="G48" s="124"/>
      <c r="H48" s="125"/>
      <c r="I48" s="126"/>
      <c r="J48" s="127"/>
    </row>
    <row r="49" spans="3:10" x14ac:dyDescent="0.2">
      <c r="C49" s="124"/>
      <c r="D49" s="125"/>
      <c r="E49" s="126"/>
      <c r="F49" s="126"/>
      <c r="G49" s="124"/>
      <c r="H49" s="125"/>
      <c r="I49" s="126"/>
      <c r="J49" s="127"/>
    </row>
  </sheetData>
  <mergeCells count="2">
    <mergeCell ref="C5:E5"/>
    <mergeCell ref="G5:I5"/>
  </mergeCells>
  <pageMargins left="0.3" right="0.3" top="0.5" bottom="0.5" header="0.5" footer="0.5"/>
  <pageSetup scale="94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W236"/>
  <sheetViews>
    <sheetView zoomScale="115" zoomScaleNormal="115" workbookViewId="0">
      <selection activeCell="E22" sqref="E22"/>
    </sheetView>
  </sheetViews>
  <sheetFormatPr defaultColWidth="8.7109375" defaultRowHeight="15" x14ac:dyDescent="0.25"/>
  <cols>
    <col min="1" max="1" width="16.28515625" style="64" bestFit="1" customWidth="1"/>
    <col min="2" max="2" width="14.85546875" style="64" customWidth="1"/>
    <col min="3" max="3" width="36.5703125" style="64" customWidth="1"/>
    <col min="4" max="4" width="10.28515625" style="56" customWidth="1"/>
    <col min="5" max="5" width="1.85546875" style="56" customWidth="1"/>
    <col min="6" max="6" width="9.28515625" style="56" bestFit="1" customWidth="1"/>
    <col min="7" max="7" width="2.28515625" style="56" customWidth="1"/>
    <col min="8" max="8" width="12" style="56" bestFit="1" customWidth="1"/>
    <col min="9" max="9" width="2.28515625" style="56" customWidth="1"/>
    <col min="10" max="10" width="10.28515625" style="56" bestFit="1" customWidth="1"/>
    <col min="11" max="11" width="36.5703125" style="64" customWidth="1"/>
    <col min="12" max="12" width="9.28515625" style="72" bestFit="1" customWidth="1"/>
    <col min="13" max="14" width="8.7109375" style="68"/>
    <col min="15" max="15" width="11.7109375" style="77" customWidth="1"/>
    <col min="16" max="16" width="11.5703125" style="56" customWidth="1"/>
    <col min="17" max="17" width="9.28515625" style="56" bestFit="1" customWidth="1"/>
    <col min="18" max="18" width="32.28515625" style="77" customWidth="1"/>
    <col min="19" max="23" width="8.7109375" style="72"/>
    <col min="24" max="16384" width="8.7109375" style="68"/>
  </cols>
  <sheetData>
    <row r="1" spans="1:18" ht="15.75" thickBot="1" x14ac:dyDescent="0.3">
      <c r="A1" s="43"/>
      <c r="B1" s="43"/>
      <c r="C1" s="43"/>
      <c r="D1" s="45"/>
      <c r="E1" s="45"/>
      <c r="F1" s="45"/>
      <c r="G1" s="44"/>
      <c r="H1" s="45"/>
      <c r="I1" s="44"/>
      <c r="J1" s="45"/>
      <c r="K1" s="43"/>
      <c r="L1" s="70"/>
      <c r="O1" s="69"/>
      <c r="P1" s="45"/>
      <c r="Q1" s="45"/>
      <c r="R1" s="71"/>
    </row>
    <row r="2" spans="1:18" ht="16.5" thickTop="1" thickBot="1" x14ac:dyDescent="0.3">
      <c r="A2" s="53"/>
      <c r="B2" s="53"/>
      <c r="C2" s="53"/>
      <c r="D2" s="54" t="s">
        <v>798</v>
      </c>
      <c r="E2" s="55"/>
      <c r="F2" s="54" t="s">
        <v>22</v>
      </c>
      <c r="G2" s="55"/>
      <c r="H2" s="54" t="s">
        <v>23</v>
      </c>
      <c r="I2" s="55"/>
      <c r="J2" s="54" t="s">
        <v>24</v>
      </c>
      <c r="K2" s="53"/>
      <c r="L2" s="70"/>
      <c r="O2" s="73"/>
      <c r="P2" s="54" t="str">
        <f>D2</f>
        <v>Oct 22</v>
      </c>
      <c r="Q2" s="54" t="s">
        <v>22</v>
      </c>
      <c r="R2" s="74"/>
    </row>
    <row r="3" spans="1:18" ht="12.75" thickTop="1" x14ac:dyDescent="0.2">
      <c r="A3" s="43" t="s">
        <v>25</v>
      </c>
      <c r="B3" s="43"/>
      <c r="C3" s="43"/>
      <c r="D3" s="46"/>
      <c r="E3" s="46"/>
      <c r="F3" s="46"/>
      <c r="G3" s="47"/>
      <c r="H3" s="46"/>
      <c r="I3" s="47"/>
      <c r="J3" s="78"/>
      <c r="K3" s="43"/>
      <c r="L3" s="70"/>
      <c r="O3" s="69"/>
      <c r="P3" s="46"/>
      <c r="Q3" s="46"/>
      <c r="R3" s="71"/>
    </row>
    <row r="4" spans="1:18" ht="12" x14ac:dyDescent="0.2">
      <c r="A4" s="43"/>
      <c r="B4" s="43" t="s">
        <v>72</v>
      </c>
      <c r="C4" s="43"/>
      <c r="D4" s="46"/>
      <c r="E4" s="46"/>
      <c r="F4" s="46"/>
      <c r="G4" s="47"/>
      <c r="H4" s="46"/>
      <c r="I4" s="47"/>
      <c r="J4" s="78"/>
      <c r="K4" s="43"/>
      <c r="L4" s="70"/>
      <c r="O4" s="69"/>
      <c r="P4" s="46"/>
      <c r="Q4" s="46"/>
      <c r="R4" s="71"/>
    </row>
    <row r="5" spans="1:18" ht="12" x14ac:dyDescent="0.2">
      <c r="A5" s="43"/>
      <c r="B5" s="43"/>
      <c r="C5" s="43" t="s">
        <v>565</v>
      </c>
      <c r="D5" s="46">
        <v>179644.92</v>
      </c>
      <c r="E5" s="47"/>
      <c r="F5" s="46">
        <v>200373</v>
      </c>
      <c r="G5" s="47"/>
      <c r="H5" s="46">
        <v>-38018.769999999997</v>
      </c>
      <c r="I5" s="47"/>
      <c r="J5" s="78">
        <v>0.79984</v>
      </c>
      <c r="K5" s="43" t="s">
        <v>565</v>
      </c>
      <c r="L5" s="75" t="b">
        <f t="shared" ref="L5:L68" si="0">K5=C5</f>
        <v>1</v>
      </c>
      <c r="O5" s="69" t="s">
        <v>39</v>
      </c>
      <c r="P5" s="46">
        <f>+D5</f>
        <v>179644.92</v>
      </c>
      <c r="Q5" s="46">
        <f>+F5</f>
        <v>200373</v>
      </c>
      <c r="R5" s="71"/>
    </row>
    <row r="6" spans="1:18" ht="12" x14ac:dyDescent="0.2">
      <c r="A6" s="43"/>
      <c r="B6" s="43"/>
      <c r="C6" s="43" t="s">
        <v>566</v>
      </c>
      <c r="D6" s="46">
        <v>169170.98</v>
      </c>
      <c r="E6" s="47"/>
      <c r="F6" s="46">
        <v>159339</v>
      </c>
      <c r="G6" s="47"/>
      <c r="H6" s="46">
        <v>-13479.23</v>
      </c>
      <c r="I6" s="47"/>
      <c r="J6" s="78">
        <v>0.91090000000000004</v>
      </c>
      <c r="K6" s="43" t="s">
        <v>566</v>
      </c>
      <c r="L6" s="75" t="b">
        <f t="shared" si="0"/>
        <v>1</v>
      </c>
      <c r="O6" s="69" t="s">
        <v>621</v>
      </c>
      <c r="P6" s="46">
        <f t="shared" ref="P6:P69" si="1">+D6</f>
        <v>169170.98</v>
      </c>
      <c r="Q6" s="46">
        <f t="shared" ref="Q6:Q69" si="2">+F6</f>
        <v>159339</v>
      </c>
      <c r="R6" s="71"/>
    </row>
    <row r="7" spans="1:18" ht="12" x14ac:dyDescent="0.2">
      <c r="A7" s="43"/>
      <c r="B7" s="43"/>
      <c r="C7" s="43" t="s">
        <v>97</v>
      </c>
      <c r="D7" s="46">
        <v>73992.240000000005</v>
      </c>
      <c r="E7" s="47"/>
      <c r="F7" s="46">
        <v>85859</v>
      </c>
      <c r="G7" s="47"/>
      <c r="H7" s="46">
        <v>-20469.21</v>
      </c>
      <c r="I7" s="47"/>
      <c r="J7" s="78">
        <v>0.74929000000000001</v>
      </c>
      <c r="K7" s="43" t="s">
        <v>97</v>
      </c>
      <c r="L7" s="75" t="b">
        <f t="shared" si="0"/>
        <v>1</v>
      </c>
      <c r="O7" s="69" t="s">
        <v>40</v>
      </c>
      <c r="P7" s="46">
        <f t="shared" si="1"/>
        <v>73992.240000000005</v>
      </c>
      <c r="Q7" s="46">
        <f t="shared" si="2"/>
        <v>85859</v>
      </c>
      <c r="R7" s="71"/>
    </row>
    <row r="8" spans="1:18" ht="12" x14ac:dyDescent="0.2">
      <c r="A8" s="43"/>
      <c r="B8" s="43"/>
      <c r="C8" s="43" t="s">
        <v>723</v>
      </c>
      <c r="D8" s="46">
        <v>5757.85</v>
      </c>
      <c r="E8" s="47"/>
      <c r="F8" s="46"/>
      <c r="G8" s="47"/>
      <c r="H8" s="46"/>
      <c r="I8" s="47"/>
      <c r="J8" s="78"/>
      <c r="K8" s="43" t="s">
        <v>723</v>
      </c>
      <c r="L8" s="75" t="b">
        <f t="shared" si="0"/>
        <v>1</v>
      </c>
      <c r="O8" s="69" t="s">
        <v>157</v>
      </c>
      <c r="P8" s="46">
        <f t="shared" si="1"/>
        <v>5757.85</v>
      </c>
      <c r="Q8" s="46">
        <f t="shared" si="2"/>
        <v>0</v>
      </c>
      <c r="R8" s="71"/>
    </row>
    <row r="9" spans="1:18" ht="12" x14ac:dyDescent="0.2">
      <c r="A9" s="43"/>
      <c r="B9" s="43"/>
      <c r="C9" s="43" t="s">
        <v>724</v>
      </c>
      <c r="D9" s="46">
        <v>3390.2</v>
      </c>
      <c r="E9" s="47"/>
      <c r="F9" s="46"/>
      <c r="G9" s="47"/>
      <c r="H9" s="46"/>
      <c r="I9" s="47"/>
      <c r="J9" s="78"/>
      <c r="K9" s="43" t="s">
        <v>724</v>
      </c>
      <c r="L9" s="75" t="b">
        <f t="shared" si="0"/>
        <v>1</v>
      </c>
      <c r="O9" s="69" t="s">
        <v>158</v>
      </c>
      <c r="P9" s="46">
        <f t="shared" si="1"/>
        <v>3390.2</v>
      </c>
      <c r="Q9" s="46">
        <f t="shared" si="2"/>
        <v>0</v>
      </c>
      <c r="R9" s="71"/>
    </row>
    <row r="10" spans="1:18" ht="12" x14ac:dyDescent="0.2">
      <c r="A10" s="43"/>
      <c r="B10" s="43"/>
      <c r="C10" s="43" t="s">
        <v>725</v>
      </c>
      <c r="D10" s="46">
        <v>2094.12</v>
      </c>
      <c r="E10" s="47"/>
      <c r="F10" s="46"/>
      <c r="G10" s="47"/>
      <c r="H10" s="46"/>
      <c r="I10" s="47"/>
      <c r="J10" s="78"/>
      <c r="K10" s="43" t="s">
        <v>725</v>
      </c>
      <c r="L10" s="75" t="b">
        <f t="shared" si="0"/>
        <v>1</v>
      </c>
      <c r="N10" s="76"/>
      <c r="O10" s="69" t="s">
        <v>159</v>
      </c>
      <c r="P10" s="46">
        <f t="shared" si="1"/>
        <v>2094.12</v>
      </c>
      <c r="Q10" s="46">
        <f t="shared" si="2"/>
        <v>0</v>
      </c>
      <c r="R10" s="71"/>
    </row>
    <row r="11" spans="1:18" ht="12" x14ac:dyDescent="0.2">
      <c r="A11" s="43"/>
      <c r="B11" s="43"/>
      <c r="C11" s="43" t="s">
        <v>74</v>
      </c>
      <c r="D11" s="46">
        <v>569.58000000000004</v>
      </c>
      <c r="E11" s="47"/>
      <c r="F11" s="46"/>
      <c r="G11" s="47"/>
      <c r="H11" s="46">
        <f t="shared" ref="H11:H22" si="3">ROUND((D11-F11),5)</f>
        <v>569.58000000000004</v>
      </c>
      <c r="I11" s="47"/>
      <c r="J11" s="78">
        <f t="shared" ref="J11:J22" si="4">ROUND(IF(F11=0, IF(D11=0, 0, 1), D11/F11),5)</f>
        <v>1</v>
      </c>
      <c r="K11" s="43" t="s">
        <v>74</v>
      </c>
      <c r="L11" s="75" t="b">
        <f t="shared" si="0"/>
        <v>1</v>
      </c>
      <c r="O11" s="69" t="s">
        <v>41</v>
      </c>
      <c r="P11" s="46">
        <f t="shared" si="1"/>
        <v>569.58000000000004</v>
      </c>
      <c r="Q11" s="46">
        <f t="shared" si="2"/>
        <v>0</v>
      </c>
      <c r="R11" s="71"/>
    </row>
    <row r="12" spans="1:18" ht="12" x14ac:dyDescent="0.2">
      <c r="A12" s="43"/>
      <c r="B12" s="43"/>
      <c r="C12" s="43" t="s">
        <v>598</v>
      </c>
      <c r="D12" s="46">
        <v>23</v>
      </c>
      <c r="E12" s="47"/>
      <c r="F12" s="46"/>
      <c r="G12" s="47"/>
      <c r="H12" s="46">
        <f t="shared" si="3"/>
        <v>23</v>
      </c>
      <c r="I12" s="47"/>
      <c r="J12" s="78">
        <f t="shared" si="4"/>
        <v>1</v>
      </c>
      <c r="K12" s="43" t="s">
        <v>598</v>
      </c>
      <c r="L12" s="75" t="b">
        <f t="shared" si="0"/>
        <v>1</v>
      </c>
      <c r="O12" s="69" t="s">
        <v>594</v>
      </c>
      <c r="P12" s="46">
        <f t="shared" si="1"/>
        <v>23</v>
      </c>
      <c r="Q12" s="46">
        <f t="shared" si="2"/>
        <v>0</v>
      </c>
      <c r="R12" s="71"/>
    </row>
    <row r="13" spans="1:18" ht="12" x14ac:dyDescent="0.2">
      <c r="A13" s="43"/>
      <c r="B13" s="43"/>
      <c r="C13" s="43" t="s">
        <v>101</v>
      </c>
      <c r="D13" s="46">
        <v>2112.66</v>
      </c>
      <c r="E13" s="47"/>
      <c r="F13" s="46"/>
      <c r="G13" s="47"/>
      <c r="H13" s="46">
        <f t="shared" si="3"/>
        <v>2112.66</v>
      </c>
      <c r="I13" s="47"/>
      <c r="J13" s="78">
        <f t="shared" si="4"/>
        <v>1</v>
      </c>
      <c r="K13" s="43" t="s">
        <v>101</v>
      </c>
      <c r="L13" s="75" t="b">
        <f t="shared" si="0"/>
        <v>1</v>
      </c>
      <c r="O13" s="69" t="s">
        <v>42</v>
      </c>
      <c r="P13" s="46">
        <f t="shared" si="1"/>
        <v>2112.66</v>
      </c>
      <c r="Q13" s="46">
        <f t="shared" si="2"/>
        <v>0</v>
      </c>
      <c r="R13" s="71"/>
    </row>
    <row r="14" spans="1:18" ht="12" x14ac:dyDescent="0.2">
      <c r="A14" s="43"/>
      <c r="B14" s="43"/>
      <c r="C14" s="43" t="s">
        <v>567</v>
      </c>
      <c r="D14" s="46">
        <v>3000</v>
      </c>
      <c r="E14" s="47"/>
      <c r="F14" s="46"/>
      <c r="G14" s="47"/>
      <c r="H14" s="46">
        <f>ROUND((D14-F14),5)</f>
        <v>3000</v>
      </c>
      <c r="I14" s="47"/>
      <c r="J14" s="78">
        <f>ROUND(IF(F14=0, IF(D14=0, 0, 1), D14/F14),5)</f>
        <v>1</v>
      </c>
      <c r="K14" s="43" t="s">
        <v>567</v>
      </c>
      <c r="L14" s="75" t="b">
        <f>K14=C14</f>
        <v>1</v>
      </c>
      <c r="O14" s="69" t="s">
        <v>578</v>
      </c>
      <c r="P14" s="46">
        <f>+D14</f>
        <v>3000</v>
      </c>
      <c r="Q14" s="46">
        <f>+F14</f>
        <v>0</v>
      </c>
      <c r="R14" s="71"/>
    </row>
    <row r="15" spans="1:18" ht="12" x14ac:dyDescent="0.2">
      <c r="A15" s="43"/>
      <c r="B15" s="43"/>
      <c r="C15" s="43" t="s">
        <v>75</v>
      </c>
      <c r="D15" s="46">
        <v>855</v>
      </c>
      <c r="E15" s="47"/>
      <c r="F15" s="46"/>
      <c r="G15" s="47"/>
      <c r="H15" s="46">
        <f>ROUND((D15-F15),5)</f>
        <v>855</v>
      </c>
      <c r="I15" s="47"/>
      <c r="J15" s="78">
        <f>ROUND(IF(F15=0, IF(D15=0, 0, 1), D15/F15),5)</f>
        <v>1</v>
      </c>
      <c r="K15" s="43" t="s">
        <v>606</v>
      </c>
      <c r="L15" s="75" t="b">
        <f t="shared" si="0"/>
        <v>0</v>
      </c>
      <c r="O15" s="69" t="s">
        <v>605</v>
      </c>
      <c r="P15" s="46">
        <f>+D15</f>
        <v>855</v>
      </c>
      <c r="Q15" s="46">
        <f t="shared" si="2"/>
        <v>0</v>
      </c>
      <c r="R15" s="71"/>
    </row>
    <row r="16" spans="1:18" ht="12" x14ac:dyDescent="0.2">
      <c r="A16" s="43"/>
      <c r="B16" s="43"/>
      <c r="C16" s="43" t="s">
        <v>76</v>
      </c>
      <c r="D16" s="46">
        <v>4652.99</v>
      </c>
      <c r="E16" s="47"/>
      <c r="F16" s="46"/>
      <c r="G16" s="47"/>
      <c r="H16" s="46">
        <f>ROUND((D16-F16),5)</f>
        <v>4652.99</v>
      </c>
      <c r="I16" s="47"/>
      <c r="J16" s="78">
        <f>ROUND(IF(F16=0, IF(D16=0, 0, 1), D16/F16),5)</f>
        <v>1</v>
      </c>
      <c r="K16" s="43" t="s">
        <v>75</v>
      </c>
      <c r="L16" s="75" t="b">
        <f t="shared" si="0"/>
        <v>0</v>
      </c>
      <c r="O16" s="69" t="s">
        <v>13</v>
      </c>
      <c r="P16" s="46">
        <f>+D16</f>
        <v>4652.99</v>
      </c>
      <c r="Q16" s="46">
        <f t="shared" si="2"/>
        <v>0</v>
      </c>
      <c r="R16" s="71"/>
    </row>
    <row r="17" spans="1:18" ht="12.75" thickBot="1" x14ac:dyDescent="0.25">
      <c r="A17" s="43"/>
      <c r="B17" s="43"/>
      <c r="C17" s="43" t="s">
        <v>27</v>
      </c>
      <c r="D17" s="48"/>
      <c r="E17" s="47"/>
      <c r="F17" s="48"/>
      <c r="G17" s="47"/>
      <c r="H17" s="46">
        <f t="shared" si="3"/>
        <v>0</v>
      </c>
      <c r="I17" s="47"/>
      <c r="J17" s="78">
        <f t="shared" si="4"/>
        <v>0</v>
      </c>
      <c r="K17" s="43" t="s">
        <v>76</v>
      </c>
      <c r="L17" s="75" t="b">
        <f t="shared" si="0"/>
        <v>0</v>
      </c>
      <c r="O17" s="69" t="s">
        <v>43</v>
      </c>
      <c r="P17" s="46">
        <f>+D17</f>
        <v>0</v>
      </c>
      <c r="Q17" s="46">
        <f t="shared" si="2"/>
        <v>0</v>
      </c>
      <c r="R17" s="71"/>
    </row>
    <row r="18" spans="1:18" ht="12.75" thickBot="1" x14ac:dyDescent="0.25">
      <c r="A18" s="43"/>
      <c r="B18" s="43"/>
      <c r="C18" s="43" t="s">
        <v>27</v>
      </c>
      <c r="D18" s="48">
        <v>144.66999999999999</v>
      </c>
      <c r="E18" s="47"/>
      <c r="F18" s="48"/>
      <c r="G18" s="47"/>
      <c r="H18" s="46">
        <f>ROUND((D18-F18),5)</f>
        <v>144.66999999999999</v>
      </c>
      <c r="I18" s="47"/>
      <c r="J18" s="78">
        <f>ROUND(IF(F18=0, IF(D18=0, 0, 1), D18/F18),5)</f>
        <v>1</v>
      </c>
      <c r="K18" s="43" t="s">
        <v>27</v>
      </c>
      <c r="L18" s="75" t="b">
        <f>K18=C18</f>
        <v>1</v>
      </c>
      <c r="O18" s="69" t="s">
        <v>14</v>
      </c>
      <c r="P18" s="46">
        <f>+D18</f>
        <v>144.66999999999999</v>
      </c>
      <c r="Q18" s="46">
        <f>+F18</f>
        <v>0</v>
      </c>
      <c r="R18" s="71"/>
    </row>
    <row r="19" spans="1:18" ht="12" x14ac:dyDescent="0.2">
      <c r="A19" s="43"/>
      <c r="B19" s="43"/>
      <c r="C19" s="43" t="s">
        <v>740</v>
      </c>
      <c r="D19" s="46">
        <v>0</v>
      </c>
      <c r="E19" s="46"/>
      <c r="F19" s="46">
        <v>0</v>
      </c>
      <c r="G19" s="47"/>
      <c r="H19" s="46">
        <f t="shared" si="3"/>
        <v>0</v>
      </c>
      <c r="I19" s="47"/>
      <c r="J19" s="78">
        <f t="shared" si="4"/>
        <v>0</v>
      </c>
      <c r="K19" s="43" t="s">
        <v>740</v>
      </c>
      <c r="L19" s="75" t="b">
        <f t="shared" si="0"/>
        <v>1</v>
      </c>
      <c r="O19" s="69" t="s">
        <v>346</v>
      </c>
      <c r="P19" s="46">
        <f t="shared" si="1"/>
        <v>0</v>
      </c>
      <c r="Q19" s="46">
        <f t="shared" si="2"/>
        <v>0</v>
      </c>
      <c r="R19" s="71"/>
    </row>
    <row r="20" spans="1:18" ht="12" x14ac:dyDescent="0.2">
      <c r="A20" s="43"/>
      <c r="B20" s="43"/>
      <c r="C20" s="43" t="s">
        <v>77</v>
      </c>
      <c r="D20" s="46">
        <v>0</v>
      </c>
      <c r="E20" s="46"/>
      <c r="F20" s="46">
        <v>0</v>
      </c>
      <c r="G20" s="47"/>
      <c r="H20" s="46">
        <f t="shared" si="3"/>
        <v>0</v>
      </c>
      <c r="I20" s="47"/>
      <c r="J20" s="78">
        <f t="shared" si="4"/>
        <v>0</v>
      </c>
      <c r="K20" s="43" t="s">
        <v>77</v>
      </c>
      <c r="L20" s="75" t="b">
        <f t="shared" si="0"/>
        <v>1</v>
      </c>
      <c r="O20" s="69" t="s">
        <v>18</v>
      </c>
      <c r="P20" s="46">
        <f t="shared" si="1"/>
        <v>0</v>
      </c>
      <c r="Q20" s="46">
        <f t="shared" si="2"/>
        <v>0</v>
      </c>
      <c r="R20" s="71"/>
    </row>
    <row r="21" spans="1:18" ht="12" x14ac:dyDescent="0.2">
      <c r="A21" s="43"/>
      <c r="B21" s="43"/>
      <c r="C21" s="43" t="s">
        <v>73</v>
      </c>
      <c r="D21" s="46">
        <v>0</v>
      </c>
      <c r="E21" s="46"/>
      <c r="F21" s="46">
        <v>0</v>
      </c>
      <c r="G21" s="47"/>
      <c r="H21" s="46">
        <f>ROUND((D21-F21),5)</f>
        <v>0</v>
      </c>
      <c r="I21" s="47"/>
      <c r="J21" s="78">
        <f>ROUND(IF(F21=0, IF(D21=0, 0, 1), D21/F21),5)</f>
        <v>0</v>
      </c>
      <c r="K21" s="43" t="s">
        <v>73</v>
      </c>
      <c r="L21" s="75" t="b">
        <f>K21=C21</f>
        <v>1</v>
      </c>
      <c r="O21" s="69" t="s">
        <v>36</v>
      </c>
      <c r="P21" s="46">
        <f>+D21</f>
        <v>0</v>
      </c>
      <c r="Q21" s="46">
        <f>+F21</f>
        <v>0</v>
      </c>
      <c r="R21" s="71"/>
    </row>
    <row r="22" spans="1:18" ht="12.75" thickBot="1" x14ac:dyDescent="0.25">
      <c r="A22" s="43"/>
      <c r="B22" s="43"/>
      <c r="C22" s="43" t="s">
        <v>78</v>
      </c>
      <c r="D22" s="48">
        <v>0</v>
      </c>
      <c r="E22" s="48"/>
      <c r="F22" s="48">
        <v>0</v>
      </c>
      <c r="G22" s="47"/>
      <c r="H22" s="48">
        <f t="shared" si="3"/>
        <v>0</v>
      </c>
      <c r="I22" s="47"/>
      <c r="J22" s="79">
        <f t="shared" si="4"/>
        <v>0</v>
      </c>
      <c r="K22" s="43" t="s">
        <v>78</v>
      </c>
      <c r="L22" s="75" t="b">
        <f t="shared" si="0"/>
        <v>1</v>
      </c>
      <c r="O22" s="69" t="s">
        <v>697</v>
      </c>
      <c r="P22" s="46">
        <f t="shared" si="1"/>
        <v>0</v>
      </c>
      <c r="Q22" s="46">
        <f>+F22</f>
        <v>0</v>
      </c>
      <c r="R22" s="71"/>
    </row>
    <row r="23" spans="1:18" ht="12" x14ac:dyDescent="0.2">
      <c r="A23" s="43"/>
      <c r="B23" s="43" t="s">
        <v>79</v>
      </c>
      <c r="C23" s="43"/>
      <c r="D23" s="46">
        <f>ROUND(SUM(D4:D22),5)</f>
        <v>445408.21</v>
      </c>
      <c r="E23" s="46"/>
      <c r="F23" s="46">
        <f>ROUND(SUM(F4:F22),5)</f>
        <v>445571</v>
      </c>
      <c r="G23" s="47"/>
      <c r="H23" s="46">
        <f>ROUND((D23-F23),5)</f>
        <v>-162.79</v>
      </c>
      <c r="I23" s="47"/>
      <c r="J23" s="78">
        <f>ROUND(IF(F23=0, IF(D23=0, 0, 1), D23/F23),5)</f>
        <v>0.99963000000000002</v>
      </c>
      <c r="K23" s="43"/>
      <c r="L23" s="75" t="b">
        <f t="shared" si="0"/>
        <v>1</v>
      </c>
      <c r="O23" s="69"/>
      <c r="P23" s="46">
        <f t="shared" si="1"/>
        <v>445408.21</v>
      </c>
      <c r="Q23" s="46">
        <f t="shared" si="2"/>
        <v>445571</v>
      </c>
      <c r="R23" s="71"/>
    </row>
    <row r="24" spans="1:18" ht="12" x14ac:dyDescent="0.2">
      <c r="A24" s="43"/>
      <c r="B24" s="43" t="s">
        <v>244</v>
      </c>
      <c r="C24" s="43"/>
      <c r="D24" s="46"/>
      <c r="E24" s="46"/>
      <c r="F24" s="46"/>
      <c r="G24" s="47"/>
      <c r="H24" s="46"/>
      <c r="I24" s="47"/>
      <c r="J24" s="78"/>
      <c r="K24" s="43"/>
      <c r="L24" s="75" t="b">
        <f t="shared" si="0"/>
        <v>1</v>
      </c>
      <c r="O24" s="69" t="s">
        <v>347</v>
      </c>
      <c r="P24" s="46">
        <f t="shared" si="1"/>
        <v>0</v>
      </c>
      <c r="Q24" s="46">
        <f t="shared" si="2"/>
        <v>0</v>
      </c>
      <c r="R24" s="71"/>
    </row>
    <row r="25" spans="1:18" ht="12" x14ac:dyDescent="0.2">
      <c r="A25" s="43"/>
      <c r="B25" s="43"/>
      <c r="C25" s="43" t="s">
        <v>245</v>
      </c>
      <c r="D25" s="46">
        <v>7950.93</v>
      </c>
      <c r="E25" s="47"/>
      <c r="F25" s="46">
        <v>10030</v>
      </c>
      <c r="G25" s="47"/>
      <c r="H25" s="46">
        <f t="shared" ref="H25:H40" si="5">ROUND((D25-F25),5)</f>
        <v>-2079.0700000000002</v>
      </c>
      <c r="I25" s="47"/>
      <c r="J25" s="78">
        <f t="shared" ref="J25:J40" si="6">ROUND(IF(F25=0, IF(D25=0, 0, 1), D25/F25),5)</f>
        <v>0.79271000000000003</v>
      </c>
      <c r="K25" s="43" t="s">
        <v>245</v>
      </c>
      <c r="L25" s="75" t="b">
        <f t="shared" si="0"/>
        <v>1</v>
      </c>
      <c r="O25" s="69" t="s">
        <v>348</v>
      </c>
      <c r="P25" s="46">
        <f t="shared" si="1"/>
        <v>7950.93</v>
      </c>
      <c r="Q25" s="46">
        <f t="shared" si="2"/>
        <v>10030</v>
      </c>
      <c r="R25" s="71"/>
    </row>
    <row r="26" spans="1:18" ht="12" x14ac:dyDescent="0.2">
      <c r="A26" s="43"/>
      <c r="B26" s="43"/>
      <c r="C26" s="43" t="s">
        <v>247</v>
      </c>
      <c r="D26" s="46">
        <v>205.44</v>
      </c>
      <c r="E26" s="47"/>
      <c r="F26" s="46">
        <v>590</v>
      </c>
      <c r="G26" s="47"/>
      <c r="H26" s="46">
        <f t="shared" si="5"/>
        <v>-384.56</v>
      </c>
      <c r="I26" s="47"/>
      <c r="J26" s="78">
        <f t="shared" si="6"/>
        <v>0.34820000000000001</v>
      </c>
      <c r="K26" s="43" t="s">
        <v>247</v>
      </c>
      <c r="L26" s="75" t="b">
        <f t="shared" si="0"/>
        <v>1</v>
      </c>
      <c r="O26" s="69" t="s">
        <v>350</v>
      </c>
      <c r="P26" s="46">
        <f t="shared" si="1"/>
        <v>205.44</v>
      </c>
      <c r="Q26" s="46">
        <f t="shared" si="2"/>
        <v>590</v>
      </c>
      <c r="R26" s="71"/>
    </row>
    <row r="27" spans="1:18" ht="12" x14ac:dyDescent="0.2">
      <c r="A27" s="43"/>
      <c r="B27" s="43"/>
      <c r="C27" s="43" t="s">
        <v>248</v>
      </c>
      <c r="D27" s="46">
        <v>2031.85</v>
      </c>
      <c r="E27" s="47"/>
      <c r="F27" s="46">
        <v>3540</v>
      </c>
      <c r="G27" s="47"/>
      <c r="H27" s="46">
        <f t="shared" si="5"/>
        <v>-1508.15</v>
      </c>
      <c r="I27" s="47"/>
      <c r="J27" s="78">
        <f t="shared" si="6"/>
        <v>0.57396999999999998</v>
      </c>
      <c r="K27" s="43" t="s">
        <v>248</v>
      </c>
      <c r="L27" s="75" t="b">
        <f t="shared" si="0"/>
        <v>1</v>
      </c>
      <c r="O27" s="69" t="s">
        <v>351</v>
      </c>
      <c r="P27" s="46">
        <f t="shared" si="1"/>
        <v>2031.85</v>
      </c>
      <c r="Q27" s="46">
        <f t="shared" si="2"/>
        <v>3540</v>
      </c>
      <c r="R27" s="71"/>
    </row>
    <row r="28" spans="1:18" ht="12" x14ac:dyDescent="0.2">
      <c r="A28" s="43"/>
      <c r="B28" s="43"/>
      <c r="C28" s="43" t="s">
        <v>522</v>
      </c>
      <c r="D28" s="46">
        <v>601.29999999999995</v>
      </c>
      <c r="E28" s="47"/>
      <c r="F28" s="46">
        <v>1180</v>
      </c>
      <c r="G28" s="47"/>
      <c r="H28" s="46">
        <f t="shared" si="5"/>
        <v>-578.70000000000005</v>
      </c>
      <c r="I28" s="47"/>
      <c r="J28" s="78">
        <f t="shared" si="6"/>
        <v>0.50958000000000003</v>
      </c>
      <c r="K28" s="43" t="s">
        <v>522</v>
      </c>
      <c r="L28" s="75" t="b">
        <f t="shared" si="0"/>
        <v>1</v>
      </c>
      <c r="O28" s="69" t="s">
        <v>528</v>
      </c>
      <c r="P28" s="46">
        <f t="shared" si="1"/>
        <v>601.29999999999995</v>
      </c>
      <c r="Q28" s="46">
        <f t="shared" si="2"/>
        <v>1180</v>
      </c>
      <c r="R28" s="71"/>
    </row>
    <row r="29" spans="1:18" ht="12" x14ac:dyDescent="0.2">
      <c r="A29" s="43"/>
      <c r="B29" s="43"/>
      <c r="C29" s="43" t="s">
        <v>523</v>
      </c>
      <c r="D29" s="46">
        <v>0</v>
      </c>
      <c r="E29" s="47"/>
      <c r="F29" s="46">
        <v>590</v>
      </c>
      <c r="G29" s="47"/>
      <c r="H29" s="46">
        <f t="shared" si="5"/>
        <v>-590</v>
      </c>
      <c r="I29" s="47"/>
      <c r="J29" s="78">
        <f t="shared" si="6"/>
        <v>0</v>
      </c>
      <c r="K29" s="43" t="s">
        <v>523</v>
      </c>
      <c r="L29" s="75" t="b">
        <f t="shared" si="0"/>
        <v>1</v>
      </c>
      <c r="O29" s="69" t="s">
        <v>529</v>
      </c>
      <c r="P29" s="46">
        <f t="shared" si="1"/>
        <v>0</v>
      </c>
      <c r="Q29" s="46">
        <f t="shared" si="2"/>
        <v>590</v>
      </c>
      <c r="R29" s="71"/>
    </row>
    <row r="30" spans="1:18" ht="12.75" thickBot="1" x14ac:dyDescent="0.25">
      <c r="A30" s="43"/>
      <c r="B30" s="43"/>
      <c r="C30" s="43" t="s">
        <v>524</v>
      </c>
      <c r="D30" s="48">
        <v>225</v>
      </c>
      <c r="E30" s="47"/>
      <c r="F30" s="48">
        <v>590</v>
      </c>
      <c r="G30" s="47"/>
      <c r="H30" s="46">
        <f t="shared" si="5"/>
        <v>-365</v>
      </c>
      <c r="I30" s="47"/>
      <c r="J30" s="78">
        <f t="shared" si="6"/>
        <v>0.38135999999999998</v>
      </c>
      <c r="K30" s="43" t="s">
        <v>524</v>
      </c>
      <c r="L30" s="75" t="b">
        <f t="shared" si="0"/>
        <v>1</v>
      </c>
      <c r="O30" s="69" t="s">
        <v>530</v>
      </c>
      <c r="P30" s="46">
        <f t="shared" si="1"/>
        <v>225</v>
      </c>
      <c r="Q30" s="46">
        <f t="shared" si="2"/>
        <v>590</v>
      </c>
      <c r="R30" s="71"/>
    </row>
    <row r="31" spans="1:18" ht="12" x14ac:dyDescent="0.2">
      <c r="A31" s="43"/>
      <c r="B31" s="43"/>
      <c r="C31" s="43" t="s">
        <v>246</v>
      </c>
      <c r="D31" s="46">
        <v>0</v>
      </c>
      <c r="E31" s="46"/>
      <c r="F31" s="95">
        <v>0</v>
      </c>
      <c r="G31" s="47"/>
      <c r="H31" s="46">
        <f>ROUND((D31-F31),5)</f>
        <v>0</v>
      </c>
      <c r="I31" s="47"/>
      <c r="J31" s="78">
        <f>ROUND(IF(F31=0, IF(D31=0, 0, 1), D31/F31),5)</f>
        <v>0</v>
      </c>
      <c r="K31" s="43" t="s">
        <v>246</v>
      </c>
      <c r="L31" s="75" t="b">
        <f>K31=C31</f>
        <v>1</v>
      </c>
      <c r="O31" s="69" t="s">
        <v>349</v>
      </c>
      <c r="P31" s="46">
        <f>+D31</f>
        <v>0</v>
      </c>
      <c r="Q31" s="46">
        <f>+F31</f>
        <v>0</v>
      </c>
      <c r="R31" s="71"/>
    </row>
    <row r="32" spans="1:18" ht="12.75" thickBot="1" x14ac:dyDescent="0.25">
      <c r="A32" s="43"/>
      <c r="B32" s="43"/>
      <c r="C32" s="43" t="s">
        <v>249</v>
      </c>
      <c r="D32" s="48">
        <v>0</v>
      </c>
      <c r="E32" s="48"/>
      <c r="F32" s="48">
        <v>0</v>
      </c>
      <c r="G32" s="47"/>
      <c r="H32" s="48">
        <f t="shared" si="5"/>
        <v>0</v>
      </c>
      <c r="I32" s="47"/>
      <c r="J32" s="79">
        <f t="shared" si="6"/>
        <v>0</v>
      </c>
      <c r="K32" s="43" t="s">
        <v>249</v>
      </c>
      <c r="L32" s="75" t="b">
        <f t="shared" si="0"/>
        <v>1</v>
      </c>
      <c r="O32" s="69" t="s">
        <v>427</v>
      </c>
      <c r="P32" s="46">
        <f t="shared" si="1"/>
        <v>0</v>
      </c>
      <c r="Q32" s="46">
        <f t="shared" si="2"/>
        <v>0</v>
      </c>
      <c r="R32" s="71"/>
    </row>
    <row r="33" spans="1:18" ht="12" x14ac:dyDescent="0.2">
      <c r="A33" s="43"/>
      <c r="B33" s="43" t="s">
        <v>250</v>
      </c>
      <c r="C33" s="43"/>
      <c r="D33" s="46">
        <f>ROUND(SUM(D24:D32),5)</f>
        <v>11014.52</v>
      </c>
      <c r="E33" s="46"/>
      <c r="F33" s="46">
        <f>ROUND(SUM(F24:F32),5)</f>
        <v>16520</v>
      </c>
      <c r="G33" s="47"/>
      <c r="H33" s="46">
        <f t="shared" si="5"/>
        <v>-5505.48</v>
      </c>
      <c r="I33" s="47"/>
      <c r="J33" s="78">
        <f>ROUND(IF(F33=0, IF(D33=0, 0, 1), D33/F33),5)</f>
        <v>0.66674</v>
      </c>
      <c r="K33" s="43"/>
      <c r="L33" s="75" t="b">
        <f t="shared" si="0"/>
        <v>1</v>
      </c>
      <c r="O33" s="69"/>
      <c r="P33" s="46">
        <f t="shared" si="1"/>
        <v>11014.52</v>
      </c>
      <c r="Q33" s="46">
        <f t="shared" si="2"/>
        <v>16520</v>
      </c>
      <c r="R33" s="71"/>
    </row>
    <row r="34" spans="1:18" ht="12" x14ac:dyDescent="0.2">
      <c r="A34" s="43"/>
      <c r="B34" s="43" t="s">
        <v>251</v>
      </c>
      <c r="C34" s="43"/>
      <c r="D34" s="46"/>
      <c r="E34" s="46"/>
      <c r="F34" s="46"/>
      <c r="G34" s="47"/>
      <c r="H34" s="46"/>
      <c r="I34" s="47"/>
      <c r="J34" s="78"/>
      <c r="K34" s="43"/>
      <c r="L34" s="75" t="b">
        <f t="shared" si="0"/>
        <v>1</v>
      </c>
      <c r="O34" s="69"/>
      <c r="P34" s="46">
        <f t="shared" si="1"/>
        <v>0</v>
      </c>
      <c r="Q34" s="46">
        <f t="shared" si="2"/>
        <v>0</v>
      </c>
      <c r="R34" s="71"/>
    </row>
    <row r="35" spans="1:18" ht="12" x14ac:dyDescent="0.2">
      <c r="A35" s="43"/>
      <c r="B35" s="43"/>
      <c r="C35" s="43" t="s">
        <v>619</v>
      </c>
      <c r="D35" s="46">
        <v>0</v>
      </c>
      <c r="E35" s="46"/>
      <c r="F35" s="46">
        <v>0</v>
      </c>
      <c r="G35" s="47"/>
      <c r="H35" s="46">
        <f t="shared" si="5"/>
        <v>0</v>
      </c>
      <c r="I35" s="47"/>
      <c r="J35" s="78">
        <f t="shared" si="6"/>
        <v>0</v>
      </c>
      <c r="K35" s="43" t="s">
        <v>619</v>
      </c>
      <c r="L35" s="75" t="b">
        <f t="shared" si="0"/>
        <v>1</v>
      </c>
      <c r="O35" s="69" t="s">
        <v>623</v>
      </c>
      <c r="P35" s="46">
        <f>+D35</f>
        <v>0</v>
      </c>
      <c r="Q35" s="46">
        <f t="shared" si="2"/>
        <v>0</v>
      </c>
      <c r="R35" s="71"/>
    </row>
    <row r="36" spans="1:18" ht="12" x14ac:dyDescent="0.2">
      <c r="A36" s="43"/>
      <c r="B36" s="43"/>
      <c r="C36" s="43" t="s">
        <v>252</v>
      </c>
      <c r="D36" s="46">
        <v>0</v>
      </c>
      <c r="E36" s="47"/>
      <c r="F36" s="46">
        <v>150</v>
      </c>
      <c r="G36" s="47"/>
      <c r="H36" s="46">
        <f t="shared" si="5"/>
        <v>-150</v>
      </c>
      <c r="I36" s="47"/>
      <c r="J36" s="78">
        <f t="shared" si="6"/>
        <v>0</v>
      </c>
      <c r="K36" s="43" t="s">
        <v>252</v>
      </c>
      <c r="L36" s="75" t="b">
        <f t="shared" si="0"/>
        <v>1</v>
      </c>
      <c r="O36" s="69" t="s">
        <v>352</v>
      </c>
      <c r="P36" s="46">
        <f t="shared" si="1"/>
        <v>0</v>
      </c>
      <c r="Q36" s="46">
        <f t="shared" si="2"/>
        <v>150</v>
      </c>
      <c r="R36" s="71"/>
    </row>
    <row r="37" spans="1:18" ht="12" x14ac:dyDescent="0.2">
      <c r="A37" s="43"/>
      <c r="B37" s="43"/>
      <c r="C37" s="43" t="s">
        <v>253</v>
      </c>
      <c r="D37" s="46">
        <v>0</v>
      </c>
      <c r="E37" s="47"/>
      <c r="F37" s="46"/>
      <c r="G37" s="47"/>
      <c r="H37" s="46">
        <f t="shared" si="5"/>
        <v>0</v>
      </c>
      <c r="I37" s="47"/>
      <c r="J37" s="78">
        <f t="shared" si="6"/>
        <v>0</v>
      </c>
      <c r="K37" s="43" t="s">
        <v>253</v>
      </c>
      <c r="L37" s="75" t="b">
        <f t="shared" si="0"/>
        <v>1</v>
      </c>
      <c r="O37" s="69" t="s">
        <v>353</v>
      </c>
      <c r="P37" s="46">
        <f t="shared" si="1"/>
        <v>0</v>
      </c>
      <c r="Q37" s="46">
        <f t="shared" si="2"/>
        <v>0</v>
      </c>
      <c r="R37" s="71"/>
    </row>
    <row r="38" spans="1:18" ht="12" x14ac:dyDescent="0.2">
      <c r="A38" s="43"/>
      <c r="B38" s="43"/>
      <c r="C38" s="43" t="s">
        <v>576</v>
      </c>
      <c r="D38" s="46">
        <v>0</v>
      </c>
      <c r="E38" s="47"/>
      <c r="F38" s="46"/>
      <c r="G38" s="47"/>
      <c r="H38" s="46">
        <f t="shared" si="5"/>
        <v>0</v>
      </c>
      <c r="I38" s="47"/>
      <c r="J38" s="78">
        <f t="shared" si="6"/>
        <v>0</v>
      </c>
      <c r="K38" s="43" t="s">
        <v>576</v>
      </c>
      <c r="L38" s="75" t="b">
        <f t="shared" si="0"/>
        <v>1</v>
      </c>
      <c r="O38" s="69" t="s">
        <v>579</v>
      </c>
      <c r="P38" s="46">
        <f t="shared" si="1"/>
        <v>0</v>
      </c>
      <c r="Q38" s="46">
        <f t="shared" si="2"/>
        <v>0</v>
      </c>
      <c r="R38" s="71"/>
    </row>
    <row r="39" spans="1:18" ht="12.75" thickBot="1" x14ac:dyDescent="0.25">
      <c r="A39" s="43"/>
      <c r="B39" s="43"/>
      <c r="C39" s="43" t="s">
        <v>254</v>
      </c>
      <c r="D39" s="48">
        <v>0</v>
      </c>
      <c r="E39" s="47"/>
      <c r="F39" s="48">
        <v>100</v>
      </c>
      <c r="G39" s="47"/>
      <c r="H39" s="46">
        <f t="shared" si="5"/>
        <v>-100</v>
      </c>
      <c r="I39" s="47"/>
      <c r="J39" s="78">
        <f t="shared" si="6"/>
        <v>0</v>
      </c>
      <c r="K39" s="43" t="s">
        <v>254</v>
      </c>
      <c r="L39" s="75" t="b">
        <f t="shared" si="0"/>
        <v>1</v>
      </c>
      <c r="O39" s="69" t="s">
        <v>354</v>
      </c>
      <c r="P39" s="46">
        <f t="shared" si="1"/>
        <v>0</v>
      </c>
      <c r="Q39" s="46">
        <f t="shared" si="2"/>
        <v>100</v>
      </c>
      <c r="R39" s="71"/>
    </row>
    <row r="40" spans="1:18" ht="12.75" thickBot="1" x14ac:dyDescent="0.25">
      <c r="A40" s="43"/>
      <c r="B40" s="43" t="s">
        <v>256</v>
      </c>
      <c r="C40" s="43" t="s">
        <v>255</v>
      </c>
      <c r="D40" s="48">
        <v>0</v>
      </c>
      <c r="E40" s="48"/>
      <c r="F40" s="48">
        <v>0</v>
      </c>
      <c r="G40" s="47"/>
      <c r="H40" s="48">
        <f t="shared" si="5"/>
        <v>0</v>
      </c>
      <c r="I40" s="91"/>
      <c r="J40" s="79">
        <f t="shared" si="6"/>
        <v>0</v>
      </c>
      <c r="K40" s="43" t="s">
        <v>255</v>
      </c>
      <c r="L40" s="75" t="b">
        <f t="shared" si="0"/>
        <v>1</v>
      </c>
      <c r="O40" s="69" t="s">
        <v>428</v>
      </c>
      <c r="P40" s="46">
        <f t="shared" si="1"/>
        <v>0</v>
      </c>
      <c r="Q40" s="46">
        <f t="shared" si="2"/>
        <v>0</v>
      </c>
      <c r="R40" s="71"/>
    </row>
    <row r="41" spans="1:18" ht="12" x14ac:dyDescent="0.2">
      <c r="A41" s="43"/>
      <c r="B41" s="43" t="s">
        <v>257</v>
      </c>
      <c r="C41" s="43"/>
      <c r="D41" s="46">
        <f>ROUND(SUM(D34:D40),5)</f>
        <v>0</v>
      </c>
      <c r="E41" s="46"/>
      <c r="F41" s="46">
        <f>ROUND(SUM(F34:F40),5)</f>
        <v>250</v>
      </c>
      <c r="G41" s="46"/>
      <c r="H41" s="46">
        <f t="shared" ref="H41" si="7">ROUND(SUM(H34:H40),5)</f>
        <v>-250</v>
      </c>
      <c r="I41" s="46"/>
      <c r="J41" s="78">
        <f>ROUND(IF(F41=0, IF(D41=0, 0, 1), D41/F41),5)</f>
        <v>0</v>
      </c>
      <c r="K41" s="43"/>
      <c r="L41" s="75" t="b">
        <f t="shared" si="0"/>
        <v>1</v>
      </c>
      <c r="O41" s="69"/>
      <c r="P41" s="46">
        <f t="shared" si="1"/>
        <v>0</v>
      </c>
      <c r="Q41" s="46">
        <f t="shared" si="2"/>
        <v>250</v>
      </c>
      <c r="R41" s="71"/>
    </row>
    <row r="42" spans="1:18" ht="12" x14ac:dyDescent="0.2">
      <c r="A42" s="43"/>
      <c r="B42" s="43"/>
      <c r="C42" s="43"/>
      <c r="D42" s="46"/>
      <c r="E42" s="46"/>
      <c r="F42" s="46"/>
      <c r="G42" s="47"/>
      <c r="H42" s="46"/>
      <c r="I42" s="47"/>
      <c r="J42" s="78"/>
      <c r="K42" s="43"/>
      <c r="L42" s="75" t="b">
        <f t="shared" si="0"/>
        <v>1</v>
      </c>
      <c r="O42" s="69"/>
      <c r="P42" s="46">
        <f t="shared" si="1"/>
        <v>0</v>
      </c>
      <c r="Q42" s="46">
        <f t="shared" si="2"/>
        <v>0</v>
      </c>
      <c r="R42" s="71"/>
    </row>
    <row r="43" spans="1:18" ht="12" x14ac:dyDescent="0.2">
      <c r="A43" s="43"/>
      <c r="B43" s="43"/>
      <c r="C43" s="43" t="s">
        <v>258</v>
      </c>
      <c r="D43" s="46">
        <v>56616.89</v>
      </c>
      <c r="E43" s="47"/>
      <c r="F43" s="46">
        <v>65000</v>
      </c>
      <c r="G43" s="47"/>
      <c r="H43" s="46">
        <f>ROUND((D43-F43),5)</f>
        <v>-8383.11</v>
      </c>
      <c r="I43" s="47"/>
      <c r="J43" s="78">
        <f>ROUND(IF(F43=0, IF(D43=0, 0, 1), D43/F43),5)</f>
        <v>0.87102999999999997</v>
      </c>
      <c r="K43" s="43" t="s">
        <v>258</v>
      </c>
      <c r="L43" s="75" t="b">
        <f t="shared" si="0"/>
        <v>1</v>
      </c>
      <c r="O43" s="69" t="s">
        <v>355</v>
      </c>
      <c r="P43" s="46">
        <f t="shared" si="1"/>
        <v>56616.89</v>
      </c>
      <c r="Q43" s="46">
        <f t="shared" si="2"/>
        <v>65000</v>
      </c>
      <c r="R43" s="71"/>
    </row>
    <row r="44" spans="1:18" ht="12" x14ac:dyDescent="0.2">
      <c r="A44" s="43"/>
      <c r="B44" s="43"/>
      <c r="C44" s="43" t="s">
        <v>259</v>
      </c>
      <c r="D44" s="46">
        <v>7263</v>
      </c>
      <c r="E44" s="47"/>
      <c r="F44" s="46">
        <v>9000</v>
      </c>
      <c r="G44" s="47"/>
      <c r="H44" s="46">
        <f>ROUND((D44-F44),5)</f>
        <v>-1737</v>
      </c>
      <c r="I44" s="47"/>
      <c r="J44" s="78">
        <f>ROUND(IF(F44=0, IF(D44=0, 0, 1), D44/F44),5)</f>
        <v>0.80700000000000005</v>
      </c>
      <c r="K44" s="43" t="s">
        <v>259</v>
      </c>
      <c r="L44" s="75" t="b">
        <f t="shared" si="0"/>
        <v>1</v>
      </c>
      <c r="O44" s="69" t="s">
        <v>356</v>
      </c>
      <c r="P44" s="46">
        <f t="shared" si="1"/>
        <v>7263</v>
      </c>
      <c r="Q44" s="46">
        <f t="shared" si="2"/>
        <v>9000</v>
      </c>
      <c r="R44" s="71"/>
    </row>
    <row r="45" spans="1:18" ht="12" x14ac:dyDescent="0.2">
      <c r="A45" s="43"/>
      <c r="B45" s="43"/>
      <c r="C45" s="43" t="s">
        <v>260</v>
      </c>
      <c r="D45" s="46">
        <v>25161.69</v>
      </c>
      <c r="E45" s="47"/>
      <c r="F45" s="46">
        <v>29000</v>
      </c>
      <c r="G45" s="47"/>
      <c r="H45" s="46">
        <f>ROUND((D45-F45),5)</f>
        <v>-3838.31</v>
      </c>
      <c r="I45" s="47"/>
      <c r="J45" s="78">
        <f>ROUND(IF(F45=0, IF(D45=0, 0, 1), D45/F45),5)</f>
        <v>0.86763999999999997</v>
      </c>
      <c r="K45" s="43" t="s">
        <v>260</v>
      </c>
      <c r="L45" s="75" t="b">
        <f t="shared" si="0"/>
        <v>1</v>
      </c>
      <c r="O45" s="69" t="s">
        <v>357</v>
      </c>
      <c r="P45" s="46">
        <f t="shared" si="1"/>
        <v>25161.69</v>
      </c>
      <c r="Q45" s="46">
        <f t="shared" si="2"/>
        <v>29000</v>
      </c>
      <c r="R45" s="71"/>
    </row>
    <row r="46" spans="1:18" ht="12" x14ac:dyDescent="0.2">
      <c r="A46" s="43"/>
      <c r="B46" s="43"/>
      <c r="C46" s="43" t="s">
        <v>261</v>
      </c>
      <c r="D46" s="46">
        <v>8357</v>
      </c>
      <c r="E46" s="47"/>
      <c r="F46" s="46">
        <v>7000</v>
      </c>
      <c r="G46" s="47"/>
      <c r="H46" s="46">
        <f>ROUND((D46-F46),5)</f>
        <v>1357</v>
      </c>
      <c r="I46" s="47"/>
      <c r="J46" s="78">
        <f>ROUND(IF(F46=0, IF(D46=0, 0, 1), D46/F46),5)</f>
        <v>1.1938599999999999</v>
      </c>
      <c r="K46" s="43" t="s">
        <v>261</v>
      </c>
      <c r="L46" s="75" t="b">
        <f t="shared" si="0"/>
        <v>1</v>
      </c>
      <c r="O46" s="69" t="s">
        <v>358</v>
      </c>
      <c r="P46" s="46">
        <f t="shared" si="1"/>
        <v>8357</v>
      </c>
      <c r="Q46" s="46">
        <f t="shared" si="2"/>
        <v>7000</v>
      </c>
      <c r="R46" s="71"/>
    </row>
    <row r="47" spans="1:18" ht="12" x14ac:dyDescent="0.2">
      <c r="A47" s="43"/>
      <c r="B47" s="43"/>
      <c r="C47" s="43" t="s">
        <v>262</v>
      </c>
      <c r="D47" s="49">
        <v>2107.31</v>
      </c>
      <c r="E47" s="47"/>
      <c r="F47" s="49">
        <v>2000</v>
      </c>
      <c r="G47" s="47"/>
      <c r="H47" s="46">
        <f>ROUND((D47-F47),5)</f>
        <v>107.31</v>
      </c>
      <c r="I47" s="47"/>
      <c r="J47" s="78">
        <f>ROUND(IF(F47=0, IF(D47=0, 0, 1), D47/F47),5)</f>
        <v>1.05366</v>
      </c>
      <c r="K47" s="43" t="s">
        <v>262</v>
      </c>
      <c r="L47" s="75" t="b">
        <f t="shared" si="0"/>
        <v>1</v>
      </c>
      <c r="O47" s="69" t="s">
        <v>359</v>
      </c>
      <c r="P47" s="46">
        <f t="shared" si="1"/>
        <v>2107.31</v>
      </c>
      <c r="Q47" s="46">
        <f t="shared" si="2"/>
        <v>2000</v>
      </c>
      <c r="R47" s="71"/>
    </row>
    <row r="48" spans="1:18" ht="12" x14ac:dyDescent="0.2">
      <c r="A48" s="43"/>
      <c r="B48" s="43"/>
      <c r="C48" s="43" t="s">
        <v>263</v>
      </c>
      <c r="D48" s="49">
        <v>0</v>
      </c>
      <c r="E48" s="47"/>
      <c r="F48" s="49"/>
      <c r="G48" s="47"/>
      <c r="H48" s="46">
        <f t="shared" ref="H48:H49" si="8">ROUND((D48-F48),5)</f>
        <v>0</v>
      </c>
      <c r="I48" s="47"/>
      <c r="J48" s="78">
        <f t="shared" ref="J48:J49" si="9">ROUND(IF(F48=0, IF(D48=0, 0, 1), D48/F48),5)</f>
        <v>0</v>
      </c>
      <c r="K48" s="43" t="s">
        <v>263</v>
      </c>
      <c r="L48" s="75" t="b">
        <f t="shared" si="0"/>
        <v>1</v>
      </c>
      <c r="O48" s="69" t="s">
        <v>360</v>
      </c>
      <c r="P48" s="46">
        <f t="shared" si="1"/>
        <v>0</v>
      </c>
      <c r="Q48" s="46">
        <f t="shared" si="2"/>
        <v>0</v>
      </c>
      <c r="R48" s="71"/>
    </row>
    <row r="49" spans="1:18" ht="12.75" thickBot="1" x14ac:dyDescent="0.25">
      <c r="A49" s="43"/>
      <c r="B49" s="43" t="s">
        <v>265</v>
      </c>
      <c r="C49" s="43" t="s">
        <v>264</v>
      </c>
      <c r="D49" s="49">
        <v>0</v>
      </c>
      <c r="E49" s="49"/>
      <c r="F49" s="49">
        <v>0</v>
      </c>
      <c r="G49" s="47"/>
      <c r="H49" s="46">
        <f t="shared" si="8"/>
        <v>0</v>
      </c>
      <c r="I49" s="47"/>
      <c r="J49" s="78">
        <f t="shared" si="9"/>
        <v>0</v>
      </c>
      <c r="K49" s="43" t="s">
        <v>264</v>
      </c>
      <c r="L49" s="75" t="b">
        <f t="shared" si="0"/>
        <v>1</v>
      </c>
      <c r="O49" s="69" t="s">
        <v>429</v>
      </c>
      <c r="P49" s="46">
        <f t="shared" si="1"/>
        <v>0</v>
      </c>
      <c r="Q49" s="46">
        <f t="shared" si="2"/>
        <v>0</v>
      </c>
      <c r="R49" s="71"/>
    </row>
    <row r="50" spans="1:18" ht="12.75" thickBot="1" x14ac:dyDescent="0.25">
      <c r="A50" s="68"/>
      <c r="B50" s="43"/>
      <c r="C50" s="43"/>
      <c r="D50" s="50">
        <f>ROUND(SUM(D42:D49),5)</f>
        <v>99505.89</v>
      </c>
      <c r="E50" s="50"/>
      <c r="F50" s="50">
        <f>ROUND(SUM(F42:F49),5)</f>
        <v>112000</v>
      </c>
      <c r="G50" s="47"/>
      <c r="H50" s="50">
        <f>ROUND((D50-F50),5)</f>
        <v>-12494.11</v>
      </c>
      <c r="I50" s="47"/>
      <c r="J50" s="81">
        <f>ROUND(IF(F50=0, IF(D50=0, 0, 1), D50/F50),5)</f>
        <v>0.88844999999999996</v>
      </c>
      <c r="K50" s="43"/>
      <c r="L50" s="75" t="b">
        <f t="shared" si="0"/>
        <v>1</v>
      </c>
      <c r="O50" s="69"/>
      <c r="P50" s="46">
        <f t="shared" si="1"/>
        <v>99505.89</v>
      </c>
      <c r="Q50" s="46">
        <f t="shared" si="2"/>
        <v>112000</v>
      </c>
      <c r="R50" s="71"/>
    </row>
    <row r="51" spans="1:18" ht="12" x14ac:dyDescent="0.2">
      <c r="A51" s="43" t="s">
        <v>28</v>
      </c>
      <c r="B51" s="43"/>
      <c r="C51" s="43"/>
      <c r="D51" s="46">
        <f>ROUND(D23+D33+D41+D50,5)</f>
        <v>555928.62</v>
      </c>
      <c r="E51" s="46"/>
      <c r="F51" s="46">
        <f>ROUND(F3+F23+F33+F41+F50,5)</f>
        <v>574341</v>
      </c>
      <c r="G51" s="47"/>
      <c r="H51" s="46">
        <f>ROUND((D51-F51),5)</f>
        <v>-18412.38</v>
      </c>
      <c r="I51" s="47"/>
      <c r="J51" s="78">
        <f>ROUND(IF(F51=0, IF(D51=0, 0, 1), D51/F51),5)</f>
        <v>0.96794000000000002</v>
      </c>
      <c r="K51" s="43"/>
      <c r="L51" s="75" t="b">
        <f t="shared" si="0"/>
        <v>1</v>
      </c>
      <c r="O51" s="69"/>
      <c r="P51" s="46">
        <f t="shared" si="1"/>
        <v>555928.62</v>
      </c>
      <c r="Q51" s="46">
        <f t="shared" si="2"/>
        <v>574341</v>
      </c>
      <c r="R51" s="71"/>
    </row>
    <row r="52" spans="1:18" ht="12" x14ac:dyDescent="0.2">
      <c r="A52" s="43" t="s">
        <v>543</v>
      </c>
      <c r="B52" s="43" t="s">
        <v>607</v>
      </c>
      <c r="C52" s="43"/>
      <c r="D52" s="46"/>
      <c r="E52" s="46"/>
      <c r="F52" s="46"/>
      <c r="G52" s="47"/>
      <c r="H52" s="46"/>
      <c r="I52" s="47"/>
      <c r="J52" s="78"/>
      <c r="K52" s="43"/>
      <c r="L52" s="75" t="b">
        <f t="shared" si="0"/>
        <v>1</v>
      </c>
      <c r="O52" s="69"/>
      <c r="P52" s="46">
        <f t="shared" si="1"/>
        <v>0</v>
      </c>
      <c r="Q52" s="46">
        <f t="shared" si="2"/>
        <v>0</v>
      </c>
      <c r="R52" s="71"/>
    </row>
    <row r="53" spans="1:18" ht="12" x14ac:dyDescent="0.2">
      <c r="A53" s="43"/>
      <c r="B53" s="43" t="s">
        <v>266</v>
      </c>
      <c r="C53" s="43"/>
      <c r="D53" s="46">
        <v>0</v>
      </c>
      <c r="E53" s="46"/>
      <c r="F53" s="46"/>
      <c r="G53" s="47"/>
      <c r="H53" s="46"/>
      <c r="I53" s="47"/>
      <c r="J53" s="78"/>
      <c r="K53" s="43"/>
      <c r="L53" s="75" t="b">
        <f t="shared" si="0"/>
        <v>1</v>
      </c>
      <c r="O53" s="69"/>
      <c r="P53" s="46">
        <f t="shared" si="1"/>
        <v>0</v>
      </c>
      <c r="Q53" s="46">
        <f t="shared" si="2"/>
        <v>0</v>
      </c>
      <c r="R53" s="71"/>
    </row>
    <row r="54" spans="1:18" ht="12" x14ac:dyDescent="0.2">
      <c r="A54" s="43"/>
      <c r="B54" s="43"/>
      <c r="C54" s="43"/>
      <c r="D54" s="46"/>
      <c r="E54" s="46"/>
      <c r="F54" s="46"/>
      <c r="G54" s="47"/>
      <c r="H54" s="46"/>
      <c r="I54" s="47"/>
      <c r="J54" s="78"/>
      <c r="K54" s="43"/>
      <c r="L54" s="75" t="b">
        <f t="shared" si="0"/>
        <v>1</v>
      </c>
      <c r="O54" s="69"/>
      <c r="P54" s="46">
        <f t="shared" si="1"/>
        <v>0</v>
      </c>
      <c r="Q54" s="46">
        <f t="shared" si="2"/>
        <v>0</v>
      </c>
      <c r="R54" s="71"/>
    </row>
    <row r="55" spans="1:18" ht="12" x14ac:dyDescent="0.2">
      <c r="A55" s="43"/>
      <c r="B55" s="43"/>
      <c r="C55" s="43" t="s">
        <v>267</v>
      </c>
      <c r="D55" s="46">
        <v>3903.55</v>
      </c>
      <c r="E55" s="47"/>
      <c r="F55" s="46">
        <v>4360</v>
      </c>
      <c r="G55" s="47"/>
      <c r="H55" s="46">
        <f t="shared" ref="H55:H61" si="10">ROUND((D55-F55),5)</f>
        <v>-456.45</v>
      </c>
      <c r="I55" s="47"/>
      <c r="J55" s="78">
        <f t="shared" ref="J55:J61" si="11">ROUND(IF(F55=0, IF(D55=0, 0, 1), D55/F55),5)</f>
        <v>0.89531000000000005</v>
      </c>
      <c r="K55" s="43" t="s">
        <v>267</v>
      </c>
      <c r="L55" s="75" t="b">
        <f t="shared" si="0"/>
        <v>1</v>
      </c>
      <c r="O55" s="69" t="s">
        <v>361</v>
      </c>
      <c r="P55" s="46">
        <f t="shared" si="1"/>
        <v>3903.55</v>
      </c>
      <c r="Q55" s="46">
        <f t="shared" si="2"/>
        <v>4360</v>
      </c>
      <c r="R55" s="71"/>
    </row>
    <row r="56" spans="1:18" ht="12" x14ac:dyDescent="0.2">
      <c r="A56" s="43"/>
      <c r="B56" s="43"/>
      <c r="C56" s="43" t="s">
        <v>269</v>
      </c>
      <c r="D56" s="46">
        <v>-100.39</v>
      </c>
      <c r="E56" s="47"/>
      <c r="F56" s="46">
        <v>256</v>
      </c>
      <c r="G56" s="47"/>
      <c r="H56" s="46">
        <f t="shared" si="10"/>
        <v>-356.39</v>
      </c>
      <c r="I56" s="47"/>
      <c r="J56" s="78">
        <f t="shared" si="11"/>
        <v>-0.39215</v>
      </c>
      <c r="K56" s="43" t="s">
        <v>269</v>
      </c>
      <c r="L56" s="75" t="b">
        <f t="shared" si="0"/>
        <v>1</v>
      </c>
      <c r="O56" s="69" t="s">
        <v>363</v>
      </c>
      <c r="P56" s="46">
        <f t="shared" si="1"/>
        <v>-100.39</v>
      </c>
      <c r="Q56" s="46">
        <f t="shared" si="2"/>
        <v>256</v>
      </c>
      <c r="R56" s="71"/>
    </row>
    <row r="57" spans="1:18" ht="12" x14ac:dyDescent="0.2">
      <c r="A57" s="43"/>
      <c r="B57" s="43"/>
      <c r="C57" s="43" t="s">
        <v>270</v>
      </c>
      <c r="D57" s="46">
        <v>763.96</v>
      </c>
      <c r="E57" s="47"/>
      <c r="F57" s="46">
        <v>1539</v>
      </c>
      <c r="G57" s="47"/>
      <c r="H57" s="46">
        <f t="shared" si="10"/>
        <v>-775.04</v>
      </c>
      <c r="I57" s="47"/>
      <c r="J57" s="78">
        <f t="shared" si="11"/>
        <v>0.49640000000000001</v>
      </c>
      <c r="K57" s="43" t="s">
        <v>270</v>
      </c>
      <c r="L57" s="75" t="b">
        <f t="shared" si="0"/>
        <v>1</v>
      </c>
      <c r="O57" s="69" t="s">
        <v>364</v>
      </c>
      <c r="P57" s="46">
        <f t="shared" si="1"/>
        <v>763.96</v>
      </c>
      <c r="Q57" s="46">
        <f t="shared" si="2"/>
        <v>1539</v>
      </c>
      <c r="R57" s="71"/>
    </row>
    <row r="58" spans="1:18" ht="12" x14ac:dyDescent="0.2">
      <c r="A58" s="43"/>
      <c r="B58" s="43"/>
      <c r="C58" s="43" t="s">
        <v>525</v>
      </c>
      <c r="D58" s="46">
        <v>334.42</v>
      </c>
      <c r="E58" s="47"/>
      <c r="F58" s="46">
        <v>513</v>
      </c>
      <c r="G58" s="47"/>
      <c r="H58" s="46">
        <f t="shared" si="10"/>
        <v>-178.58</v>
      </c>
      <c r="I58" s="47"/>
      <c r="J58" s="78">
        <f t="shared" si="11"/>
        <v>0.65188999999999997</v>
      </c>
      <c r="K58" s="43" t="s">
        <v>525</v>
      </c>
      <c r="L58" s="75" t="b">
        <f t="shared" si="0"/>
        <v>1</v>
      </c>
      <c r="O58" s="69" t="s">
        <v>531</v>
      </c>
      <c r="P58" s="46">
        <f t="shared" si="1"/>
        <v>334.42</v>
      </c>
      <c r="Q58" s="46">
        <f t="shared" si="2"/>
        <v>513</v>
      </c>
      <c r="R58" s="71"/>
    </row>
    <row r="59" spans="1:18" ht="12" x14ac:dyDescent="0.2">
      <c r="A59" s="43"/>
      <c r="B59" s="43"/>
      <c r="C59" s="43" t="s">
        <v>526</v>
      </c>
      <c r="D59" s="46">
        <v>1.77</v>
      </c>
      <c r="E59" s="47"/>
      <c r="F59" s="46">
        <v>256</v>
      </c>
      <c r="G59" s="47"/>
      <c r="H59" s="46">
        <f t="shared" si="10"/>
        <v>-254.23</v>
      </c>
      <c r="I59" s="47"/>
      <c r="J59" s="78">
        <f t="shared" si="11"/>
        <v>6.9100000000000003E-3</v>
      </c>
      <c r="K59" s="43" t="s">
        <v>526</v>
      </c>
      <c r="L59" s="75" t="b">
        <f t="shared" si="0"/>
        <v>1</v>
      </c>
      <c r="O59" s="69" t="s">
        <v>532</v>
      </c>
      <c r="P59" s="46">
        <f t="shared" si="1"/>
        <v>1.77</v>
      </c>
      <c r="Q59" s="46">
        <f t="shared" si="2"/>
        <v>256</v>
      </c>
      <c r="R59" s="71"/>
    </row>
    <row r="60" spans="1:18" ht="12" x14ac:dyDescent="0.2">
      <c r="A60" s="43"/>
      <c r="B60" s="43"/>
      <c r="C60" s="43" t="s">
        <v>527</v>
      </c>
      <c r="D60" s="46">
        <v>104.04</v>
      </c>
      <c r="E60" s="47"/>
      <c r="F60" s="46">
        <v>256</v>
      </c>
      <c r="G60" s="47"/>
      <c r="H60" s="46">
        <f t="shared" si="10"/>
        <v>-151.96</v>
      </c>
      <c r="I60" s="47"/>
      <c r="J60" s="78">
        <f t="shared" si="11"/>
        <v>0.40640999999999999</v>
      </c>
      <c r="K60" s="43" t="s">
        <v>527</v>
      </c>
      <c r="L60" s="75" t="b">
        <f t="shared" si="0"/>
        <v>1</v>
      </c>
      <c r="O60" s="69" t="s">
        <v>533</v>
      </c>
      <c r="P60" s="46">
        <f t="shared" si="1"/>
        <v>104.04</v>
      </c>
      <c r="Q60" s="46">
        <f t="shared" si="2"/>
        <v>256</v>
      </c>
      <c r="R60" s="71"/>
    </row>
    <row r="61" spans="1:18" ht="12.75" thickBot="1" x14ac:dyDescent="0.25">
      <c r="A61" s="43"/>
      <c r="B61" s="43"/>
      <c r="C61" s="43" t="s">
        <v>542</v>
      </c>
      <c r="D61" s="48">
        <v>0</v>
      </c>
      <c r="E61" s="47"/>
      <c r="F61" s="48">
        <v>83</v>
      </c>
      <c r="G61" s="47"/>
      <c r="H61" s="46">
        <f t="shared" si="10"/>
        <v>-83</v>
      </c>
      <c r="I61" s="47"/>
      <c r="J61" s="78">
        <f t="shared" si="11"/>
        <v>0</v>
      </c>
      <c r="K61" s="43" t="s">
        <v>542</v>
      </c>
      <c r="L61" s="75" t="b">
        <f t="shared" si="0"/>
        <v>1</v>
      </c>
      <c r="O61" s="69" t="s">
        <v>537</v>
      </c>
      <c r="P61" s="46">
        <f t="shared" si="1"/>
        <v>0</v>
      </c>
      <c r="Q61" s="46">
        <f t="shared" si="2"/>
        <v>83</v>
      </c>
      <c r="R61" s="71"/>
    </row>
    <row r="62" spans="1:18" ht="12" x14ac:dyDescent="0.2">
      <c r="A62" s="43"/>
      <c r="B62" s="43"/>
      <c r="C62" s="43" t="s">
        <v>268</v>
      </c>
      <c r="D62" s="46">
        <v>0</v>
      </c>
      <c r="E62" s="46"/>
      <c r="F62" s="95">
        <v>0</v>
      </c>
      <c r="G62" s="47"/>
      <c r="H62" s="46">
        <f>ROUND((D62-F62),5)</f>
        <v>0</v>
      </c>
      <c r="I62" s="47"/>
      <c r="J62" s="78">
        <f>ROUND(IF(F62=0, IF(D62=0, 0, 1), D62/F62),5)</f>
        <v>0</v>
      </c>
      <c r="K62" s="43" t="s">
        <v>268</v>
      </c>
      <c r="L62" s="75" t="b">
        <f t="shared" si="0"/>
        <v>1</v>
      </c>
      <c r="O62" s="69" t="s">
        <v>362</v>
      </c>
      <c r="P62" s="46">
        <f>+D62</f>
        <v>0</v>
      </c>
      <c r="Q62" s="46">
        <f>+F62</f>
        <v>0</v>
      </c>
      <c r="R62" s="71"/>
    </row>
    <row r="63" spans="1:18" ht="12.75" thickBot="1" x14ac:dyDescent="0.25">
      <c r="A63" s="43"/>
      <c r="B63" s="43" t="s">
        <v>272</v>
      </c>
      <c r="C63" s="43" t="s">
        <v>271</v>
      </c>
      <c r="D63" s="48">
        <v>0</v>
      </c>
      <c r="E63" s="48"/>
      <c r="F63" s="48">
        <v>0</v>
      </c>
      <c r="G63" s="91"/>
      <c r="H63" s="48">
        <f t="shared" ref="H63" si="12">ROUND((D63-F63),5)</f>
        <v>0</v>
      </c>
      <c r="I63" s="91"/>
      <c r="J63" s="79">
        <f t="shared" ref="J63" si="13">ROUND(IF(F63=0, IF(D63=0, 0, 1), D63/F63),5)</f>
        <v>0</v>
      </c>
      <c r="K63" s="43" t="s">
        <v>271</v>
      </c>
      <c r="L63" s="75" t="b">
        <f t="shared" si="0"/>
        <v>1</v>
      </c>
      <c r="O63" s="69" t="s">
        <v>430</v>
      </c>
      <c r="P63" s="46">
        <f t="shared" si="1"/>
        <v>0</v>
      </c>
      <c r="Q63" s="46">
        <f t="shared" si="2"/>
        <v>0</v>
      </c>
      <c r="R63" s="71"/>
    </row>
    <row r="64" spans="1:18" ht="12" x14ac:dyDescent="0.2">
      <c r="A64" s="43"/>
      <c r="B64" s="43" t="s">
        <v>273</v>
      </c>
      <c r="C64" s="43"/>
      <c r="D64" s="46">
        <f>ROUND(SUM(D54:D63),5)</f>
        <v>5007.3500000000004</v>
      </c>
      <c r="E64" s="46"/>
      <c r="F64" s="46">
        <f>ROUND(SUM(F54:F63),5)</f>
        <v>7263</v>
      </c>
      <c r="G64" s="47"/>
      <c r="H64" s="46">
        <f>ROUND((D64-F64),5)</f>
        <v>-2255.65</v>
      </c>
      <c r="I64" s="47"/>
      <c r="J64" s="78">
        <f>ROUND(IF(F64=0, IF(D64=0, 0, 1), D64/F64),5)</f>
        <v>0.68942999999999999</v>
      </c>
      <c r="K64" s="43"/>
      <c r="L64" s="75" t="b">
        <f t="shared" si="0"/>
        <v>1</v>
      </c>
      <c r="O64" s="69"/>
      <c r="P64" s="46">
        <f t="shared" si="1"/>
        <v>5007.3500000000004</v>
      </c>
      <c r="Q64" s="46">
        <f t="shared" si="2"/>
        <v>7263</v>
      </c>
      <c r="R64" s="71"/>
    </row>
    <row r="65" spans="1:18" ht="12" x14ac:dyDescent="0.2">
      <c r="A65" s="43"/>
      <c r="B65" s="43"/>
      <c r="C65" s="43"/>
      <c r="D65" s="46"/>
      <c r="E65" s="46"/>
      <c r="F65" s="46"/>
      <c r="G65" s="47"/>
      <c r="H65" s="46"/>
      <c r="I65" s="47"/>
      <c r="J65" s="78"/>
      <c r="K65" s="43"/>
      <c r="L65" s="75" t="b">
        <f t="shared" si="0"/>
        <v>1</v>
      </c>
      <c r="O65" s="69"/>
      <c r="P65" s="46">
        <f t="shared" si="1"/>
        <v>0</v>
      </c>
      <c r="Q65" s="46">
        <f t="shared" si="2"/>
        <v>0</v>
      </c>
      <c r="R65" s="71"/>
    </row>
    <row r="66" spans="1:18" ht="12" x14ac:dyDescent="0.2">
      <c r="A66" s="43"/>
      <c r="B66" s="43"/>
      <c r="C66" s="43" t="s">
        <v>274</v>
      </c>
      <c r="D66" s="46">
        <v>0</v>
      </c>
      <c r="E66" s="47"/>
      <c r="F66" s="46">
        <v>105</v>
      </c>
      <c r="G66" s="47"/>
      <c r="H66" s="46">
        <f t="shared" ref="H66:H68" si="14">ROUND((D66-F66),5)</f>
        <v>-105</v>
      </c>
      <c r="I66" s="47"/>
      <c r="J66" s="78">
        <f>ROUND(IF(F66=0, IF(D66=0, 0, 1), D66/F66),5)</f>
        <v>0</v>
      </c>
      <c r="K66" s="43" t="s">
        <v>274</v>
      </c>
      <c r="L66" s="75" t="b">
        <f t="shared" si="0"/>
        <v>1</v>
      </c>
      <c r="O66" s="69" t="s">
        <v>365</v>
      </c>
      <c r="P66" s="46">
        <f t="shared" si="1"/>
        <v>0</v>
      </c>
      <c r="Q66" s="46">
        <f t="shared" si="2"/>
        <v>105</v>
      </c>
      <c r="R66" s="71"/>
    </row>
    <row r="67" spans="1:18" ht="12.75" thickBot="1" x14ac:dyDescent="0.25">
      <c r="A67" s="43"/>
      <c r="B67" s="43"/>
      <c r="C67" s="43" t="s">
        <v>275</v>
      </c>
      <c r="D67" s="48">
        <v>0</v>
      </c>
      <c r="E67" s="47"/>
      <c r="F67" s="48">
        <v>50</v>
      </c>
      <c r="G67" s="47"/>
      <c r="H67" s="46">
        <f t="shared" si="14"/>
        <v>-50</v>
      </c>
      <c r="I67" s="47"/>
      <c r="J67" s="78">
        <f>ROUND(IF(F67=0, IF(D67=0, 0, 1), D67/F67),5)</f>
        <v>0</v>
      </c>
      <c r="K67" s="43" t="s">
        <v>275</v>
      </c>
      <c r="L67" s="75" t="b">
        <f t="shared" si="0"/>
        <v>1</v>
      </c>
      <c r="O67" s="69" t="s">
        <v>366</v>
      </c>
      <c r="P67" s="46">
        <f t="shared" si="1"/>
        <v>0</v>
      </c>
      <c r="Q67" s="46">
        <f t="shared" si="2"/>
        <v>50</v>
      </c>
      <c r="R67" s="71"/>
    </row>
    <row r="68" spans="1:18" ht="12.75" thickBot="1" x14ac:dyDescent="0.25">
      <c r="A68" s="43"/>
      <c r="B68" s="43" t="s">
        <v>277</v>
      </c>
      <c r="C68" s="43" t="s">
        <v>276</v>
      </c>
      <c r="D68" s="48">
        <v>0</v>
      </c>
      <c r="E68" s="48"/>
      <c r="F68" s="48">
        <v>0</v>
      </c>
      <c r="G68" s="47"/>
      <c r="H68" s="48">
        <f t="shared" si="14"/>
        <v>0</v>
      </c>
      <c r="I68" s="47"/>
      <c r="J68" s="79">
        <f>ROUND(IF(F68=0, IF(D68=0, 0, 1), D68/F68),5)</f>
        <v>0</v>
      </c>
      <c r="K68" s="43" t="s">
        <v>276</v>
      </c>
      <c r="L68" s="75" t="b">
        <f t="shared" si="0"/>
        <v>1</v>
      </c>
      <c r="O68" s="69" t="s">
        <v>431</v>
      </c>
      <c r="P68" s="46">
        <f t="shared" si="1"/>
        <v>0</v>
      </c>
      <c r="Q68" s="46">
        <f t="shared" si="2"/>
        <v>0</v>
      </c>
      <c r="R68" s="71"/>
    </row>
    <row r="69" spans="1:18" ht="12" x14ac:dyDescent="0.2">
      <c r="A69" s="43"/>
      <c r="B69" s="43" t="s">
        <v>278</v>
      </c>
      <c r="C69" s="43"/>
      <c r="D69" s="46">
        <f>ROUND(SUM(D65:D68),5)</f>
        <v>0</v>
      </c>
      <c r="E69" s="46"/>
      <c r="F69" s="46">
        <f>ROUND(SUM(F65:F68),5)</f>
        <v>155</v>
      </c>
      <c r="G69" s="47"/>
      <c r="H69" s="46">
        <f>ROUND(SUM(H65:H68),5)</f>
        <v>-155</v>
      </c>
      <c r="I69" s="47"/>
      <c r="J69" s="78">
        <f>ROUND(IF(F69=0, IF(D69=0, 0, 1), D69/F69),5)</f>
        <v>0</v>
      </c>
      <c r="K69" s="43"/>
      <c r="L69" s="75" t="b">
        <f t="shared" ref="L69:L132" si="15">K69=C69</f>
        <v>1</v>
      </c>
      <c r="O69" s="69"/>
      <c r="P69" s="46">
        <f t="shared" si="1"/>
        <v>0</v>
      </c>
      <c r="Q69" s="46">
        <f t="shared" si="2"/>
        <v>155</v>
      </c>
      <c r="R69" s="71"/>
    </row>
    <row r="70" spans="1:18" ht="12" x14ac:dyDescent="0.2">
      <c r="A70" s="43"/>
      <c r="B70" s="43"/>
      <c r="C70" s="43"/>
      <c r="D70" s="46"/>
      <c r="E70" s="46"/>
      <c r="F70" s="46"/>
      <c r="G70" s="47"/>
      <c r="H70" s="46"/>
      <c r="I70" s="47"/>
      <c r="J70" s="78"/>
      <c r="K70" s="43"/>
      <c r="L70" s="75" t="b">
        <f t="shared" si="15"/>
        <v>1</v>
      </c>
      <c r="O70" s="69"/>
      <c r="P70" s="46">
        <f t="shared" ref="P70:P135" si="16">+D70</f>
        <v>0</v>
      </c>
      <c r="Q70" s="46">
        <f t="shared" ref="Q70:Q135" si="17">+F70</f>
        <v>0</v>
      </c>
      <c r="R70" s="71"/>
    </row>
    <row r="71" spans="1:18" ht="12" x14ac:dyDescent="0.2">
      <c r="A71" s="43"/>
      <c r="B71" s="43"/>
      <c r="C71" s="43" t="s">
        <v>279</v>
      </c>
      <c r="D71" s="46">
        <v>22965.279999999999</v>
      </c>
      <c r="E71" s="47"/>
      <c r="F71" s="46">
        <v>29250</v>
      </c>
      <c r="G71" s="47"/>
      <c r="H71" s="46">
        <f t="shared" ref="H71:H78" si="18">ROUND((D71-F71),5)</f>
        <v>-6284.72</v>
      </c>
      <c r="I71" s="47"/>
      <c r="J71" s="78">
        <f t="shared" ref="J71:J78" si="19">ROUND(IF(F71=0, IF(D71=0, 0, 1), D71/F71),5)</f>
        <v>0.78513999999999995</v>
      </c>
      <c r="K71" s="43" t="s">
        <v>279</v>
      </c>
      <c r="L71" s="75" t="b">
        <f t="shared" si="15"/>
        <v>1</v>
      </c>
      <c r="O71" s="69" t="s">
        <v>367</v>
      </c>
      <c r="P71" s="46">
        <f t="shared" si="16"/>
        <v>22965.279999999999</v>
      </c>
      <c r="Q71" s="46">
        <f t="shared" si="17"/>
        <v>29250</v>
      </c>
      <c r="R71" s="71"/>
    </row>
    <row r="72" spans="1:18" ht="12" x14ac:dyDescent="0.2">
      <c r="A72" s="43"/>
      <c r="B72" s="43"/>
      <c r="C72" s="43" t="s">
        <v>280</v>
      </c>
      <c r="D72" s="46">
        <v>2432.3000000000002</v>
      </c>
      <c r="E72" s="47"/>
      <c r="F72" s="46">
        <v>3510</v>
      </c>
      <c r="G72" s="47"/>
      <c r="H72" s="46">
        <f t="shared" si="18"/>
        <v>-1077.7</v>
      </c>
      <c r="I72" s="47"/>
      <c r="J72" s="78">
        <f t="shared" si="19"/>
        <v>0.69296000000000002</v>
      </c>
      <c r="K72" s="43" t="s">
        <v>280</v>
      </c>
      <c r="L72" s="75" t="b">
        <f t="shared" si="15"/>
        <v>1</v>
      </c>
      <c r="O72" s="69" t="s">
        <v>368</v>
      </c>
      <c r="P72" s="46">
        <f t="shared" si="16"/>
        <v>2432.3000000000002</v>
      </c>
      <c r="Q72" s="46">
        <f t="shared" si="17"/>
        <v>3510</v>
      </c>
      <c r="R72" s="71"/>
    </row>
    <row r="73" spans="1:18" ht="12" x14ac:dyDescent="0.2">
      <c r="A73" s="43"/>
      <c r="B73" s="43"/>
      <c r="C73" s="43" t="s">
        <v>281</v>
      </c>
      <c r="D73" s="46">
        <v>5086.01</v>
      </c>
      <c r="E73" s="47"/>
      <c r="F73" s="46">
        <v>6670</v>
      </c>
      <c r="G73" s="47"/>
      <c r="H73" s="46">
        <f t="shared" si="18"/>
        <v>-1583.99</v>
      </c>
      <c r="I73" s="47"/>
      <c r="J73" s="78">
        <f t="shared" si="19"/>
        <v>0.76251999999999998</v>
      </c>
      <c r="K73" s="43" t="s">
        <v>281</v>
      </c>
      <c r="L73" s="75" t="b">
        <f t="shared" si="15"/>
        <v>1</v>
      </c>
      <c r="O73" s="69" t="s">
        <v>369</v>
      </c>
      <c r="P73" s="46">
        <f t="shared" si="16"/>
        <v>5086.01</v>
      </c>
      <c r="Q73" s="46">
        <f t="shared" si="17"/>
        <v>6670</v>
      </c>
      <c r="R73" s="71"/>
    </row>
    <row r="74" spans="1:18" ht="12" x14ac:dyDescent="0.2">
      <c r="A74" s="43"/>
      <c r="B74" s="43"/>
      <c r="C74" s="43" t="s">
        <v>282</v>
      </c>
      <c r="D74" s="46">
        <v>1950.09</v>
      </c>
      <c r="E74" s="47"/>
      <c r="F74" s="46">
        <v>2940</v>
      </c>
      <c r="G74" s="47"/>
      <c r="H74" s="46">
        <f t="shared" si="18"/>
        <v>-989.91</v>
      </c>
      <c r="I74" s="47"/>
      <c r="J74" s="78">
        <f t="shared" si="19"/>
        <v>0.6633</v>
      </c>
      <c r="K74" s="43" t="s">
        <v>282</v>
      </c>
      <c r="L74" s="75" t="b">
        <f t="shared" si="15"/>
        <v>1</v>
      </c>
      <c r="O74" s="69" t="s">
        <v>370</v>
      </c>
      <c r="P74" s="46">
        <f t="shared" si="16"/>
        <v>1950.09</v>
      </c>
      <c r="Q74" s="46">
        <f t="shared" si="17"/>
        <v>2940</v>
      </c>
      <c r="R74" s="71"/>
    </row>
    <row r="75" spans="1:18" ht="12" x14ac:dyDescent="0.2">
      <c r="A75" s="43"/>
      <c r="B75" s="43"/>
      <c r="C75" s="43" t="s">
        <v>283</v>
      </c>
      <c r="D75" s="46">
        <v>595.91</v>
      </c>
      <c r="E75" s="47"/>
      <c r="F75" s="46">
        <v>580</v>
      </c>
      <c r="G75" s="47"/>
      <c r="H75" s="46">
        <f t="shared" si="18"/>
        <v>15.91</v>
      </c>
      <c r="I75" s="47"/>
      <c r="J75" s="78">
        <f t="shared" si="19"/>
        <v>1.0274300000000001</v>
      </c>
      <c r="K75" s="43" t="s">
        <v>283</v>
      </c>
      <c r="L75" s="75" t="b">
        <f t="shared" si="15"/>
        <v>1</v>
      </c>
      <c r="O75" s="69" t="s">
        <v>371</v>
      </c>
      <c r="P75" s="46">
        <f t="shared" si="16"/>
        <v>595.91</v>
      </c>
      <c r="Q75" s="46">
        <f t="shared" si="17"/>
        <v>580</v>
      </c>
      <c r="R75" s="71"/>
    </row>
    <row r="76" spans="1:18" ht="12" x14ac:dyDescent="0.2">
      <c r="A76" s="43"/>
      <c r="B76" s="43"/>
      <c r="C76" s="43" t="s">
        <v>284</v>
      </c>
      <c r="D76" s="49">
        <v>813.63</v>
      </c>
      <c r="E76" s="47"/>
      <c r="F76" s="49"/>
      <c r="G76" s="47"/>
      <c r="H76" s="46">
        <f t="shared" si="18"/>
        <v>813.63</v>
      </c>
      <c r="I76" s="47"/>
      <c r="J76" s="78">
        <f t="shared" si="19"/>
        <v>1</v>
      </c>
      <c r="K76" s="43" t="s">
        <v>284</v>
      </c>
      <c r="L76" s="75" t="b">
        <f t="shared" si="15"/>
        <v>1</v>
      </c>
      <c r="O76" s="69" t="s">
        <v>372</v>
      </c>
      <c r="P76" s="46">
        <f t="shared" si="16"/>
        <v>813.63</v>
      </c>
      <c r="Q76" s="46">
        <f t="shared" si="17"/>
        <v>0</v>
      </c>
      <c r="R76" s="71"/>
    </row>
    <row r="77" spans="1:18" ht="12" x14ac:dyDescent="0.2">
      <c r="A77" s="43"/>
      <c r="B77" s="43"/>
      <c r="C77" s="43" t="s">
        <v>285</v>
      </c>
      <c r="D77" s="46">
        <v>0</v>
      </c>
      <c r="E77" s="46"/>
      <c r="F77" s="46">
        <v>0</v>
      </c>
      <c r="G77" s="47"/>
      <c r="H77" s="46">
        <f t="shared" si="18"/>
        <v>0</v>
      </c>
      <c r="I77" s="47"/>
      <c r="J77" s="78">
        <f t="shared" si="19"/>
        <v>0</v>
      </c>
      <c r="K77" s="43" t="s">
        <v>285</v>
      </c>
      <c r="L77" s="75" t="b">
        <f t="shared" si="15"/>
        <v>1</v>
      </c>
      <c r="O77" s="69" t="s">
        <v>373</v>
      </c>
      <c r="P77" s="46">
        <f t="shared" si="16"/>
        <v>0</v>
      </c>
      <c r="Q77" s="46">
        <f t="shared" si="17"/>
        <v>0</v>
      </c>
      <c r="R77" s="71"/>
    </row>
    <row r="78" spans="1:18" ht="12.75" thickBot="1" x14ac:dyDescent="0.25">
      <c r="A78" s="43"/>
      <c r="B78" s="43" t="s">
        <v>287</v>
      </c>
      <c r="C78" s="43" t="s">
        <v>286</v>
      </c>
      <c r="D78" s="49">
        <v>0</v>
      </c>
      <c r="E78" s="49"/>
      <c r="F78" s="49">
        <v>0</v>
      </c>
      <c r="G78" s="47"/>
      <c r="H78" s="49">
        <f t="shared" si="18"/>
        <v>0</v>
      </c>
      <c r="I78" s="47"/>
      <c r="J78" s="80">
        <f t="shared" si="19"/>
        <v>0</v>
      </c>
      <c r="K78" s="43" t="s">
        <v>286</v>
      </c>
      <c r="L78" s="75" t="b">
        <f t="shared" si="15"/>
        <v>1</v>
      </c>
      <c r="O78" s="69" t="s">
        <v>432</v>
      </c>
      <c r="P78" s="46">
        <f t="shared" si="16"/>
        <v>0</v>
      </c>
      <c r="Q78" s="46">
        <f t="shared" si="17"/>
        <v>0</v>
      </c>
      <c r="R78" s="71"/>
    </row>
    <row r="79" spans="1:18" ht="12.75" thickBot="1" x14ac:dyDescent="0.25">
      <c r="A79" s="43" t="s">
        <v>544</v>
      </c>
      <c r="B79" s="43"/>
      <c r="C79" s="43"/>
      <c r="D79" s="51">
        <f>ROUND(SUM(D70:D78),5)</f>
        <v>33843.22</v>
      </c>
      <c r="E79" s="51"/>
      <c r="F79" s="51">
        <f>ROUND(SUM(F70:F78),5)</f>
        <v>42950</v>
      </c>
      <c r="G79" s="47"/>
      <c r="H79" s="51">
        <f>ROUND((D79-F79),5)</f>
        <v>-9106.7800000000007</v>
      </c>
      <c r="I79" s="47"/>
      <c r="J79" s="82">
        <f>ROUND(IF(F79=0, IF(D79=0, 0, 1), D79/F79),5)</f>
        <v>0.78796999999999995</v>
      </c>
      <c r="K79" s="43"/>
      <c r="L79" s="75" t="b">
        <f t="shared" si="15"/>
        <v>1</v>
      </c>
      <c r="O79" s="69"/>
      <c r="P79" s="46">
        <f t="shared" si="16"/>
        <v>33843.22</v>
      </c>
      <c r="Q79" s="46">
        <f t="shared" si="17"/>
        <v>42950</v>
      </c>
      <c r="R79" s="71"/>
    </row>
    <row r="80" spans="1:18" ht="12.75" thickBot="1" x14ac:dyDescent="0.25">
      <c r="A80" s="43"/>
      <c r="B80" s="43"/>
      <c r="C80" s="43"/>
      <c r="D80" s="50">
        <f>ROUND(SUM(D52:D53)+D64+D69+D79,5)</f>
        <v>38850.57</v>
      </c>
      <c r="E80" s="50"/>
      <c r="F80" s="50">
        <f>ROUND(SUM(F52:F53)+F64+F69+F79,5)</f>
        <v>50368</v>
      </c>
      <c r="G80" s="47"/>
      <c r="H80" s="50">
        <f>ROUND((D80-F80),5)</f>
        <v>-11517.43</v>
      </c>
      <c r="I80" s="47"/>
      <c r="J80" s="81">
        <f>ROUND(IF(F80=0, IF(D80=0, 0, 1), D80/F80),5)</f>
        <v>0.77132999999999996</v>
      </c>
      <c r="K80" s="43"/>
      <c r="L80" s="75" t="b">
        <f t="shared" si="15"/>
        <v>1</v>
      </c>
      <c r="O80" s="69"/>
      <c r="P80" s="46">
        <f t="shared" si="16"/>
        <v>38850.57</v>
      </c>
      <c r="Q80" s="46">
        <f t="shared" si="17"/>
        <v>50368</v>
      </c>
      <c r="R80" s="71"/>
    </row>
    <row r="81" spans="1:18" ht="12" x14ac:dyDescent="0.2">
      <c r="A81" s="43" t="s">
        <v>29</v>
      </c>
      <c r="B81" s="43"/>
      <c r="C81" s="43"/>
      <c r="D81" s="46">
        <f>ROUND(D51-D80,5)</f>
        <v>517078.05</v>
      </c>
      <c r="E81" s="46"/>
      <c r="F81" s="46">
        <f>ROUND(F51-F80,5)</f>
        <v>523973</v>
      </c>
      <c r="G81" s="47"/>
      <c r="H81" s="46">
        <f>ROUND((D81-F81),5)</f>
        <v>-6894.95</v>
      </c>
      <c r="I81" s="47"/>
      <c r="J81" s="78">
        <f>ROUND(IF(F81=0, IF(D81=0, 0, 1), D81/F81),5)</f>
        <v>0.98684000000000005</v>
      </c>
      <c r="K81" s="43"/>
      <c r="L81" s="75" t="b">
        <f t="shared" si="15"/>
        <v>1</v>
      </c>
      <c r="O81" s="69"/>
      <c r="P81" s="46">
        <f t="shared" si="16"/>
        <v>517078.05</v>
      </c>
      <c r="Q81" s="46">
        <f t="shared" si="17"/>
        <v>523973</v>
      </c>
      <c r="R81" s="71"/>
    </row>
    <row r="82" spans="1:18" ht="12" x14ac:dyDescent="0.2">
      <c r="A82" s="43"/>
      <c r="B82" s="43" t="s">
        <v>103</v>
      </c>
      <c r="C82" s="43"/>
      <c r="D82" s="46"/>
      <c r="E82" s="46"/>
      <c r="F82" s="46"/>
      <c r="G82" s="47"/>
      <c r="H82" s="46"/>
      <c r="I82" s="47"/>
      <c r="J82" s="78"/>
      <c r="K82" s="43"/>
      <c r="L82" s="75" t="b">
        <f t="shared" si="15"/>
        <v>1</v>
      </c>
      <c r="O82" s="69"/>
      <c r="P82" s="46">
        <f t="shared" si="16"/>
        <v>0</v>
      </c>
      <c r="Q82" s="46">
        <f t="shared" si="17"/>
        <v>0</v>
      </c>
      <c r="R82" s="71"/>
    </row>
    <row r="83" spans="1:18" ht="12" x14ac:dyDescent="0.2">
      <c r="A83" s="43"/>
      <c r="B83" s="43"/>
      <c r="C83" s="43"/>
      <c r="D83" s="46"/>
      <c r="E83" s="46"/>
      <c r="F83" s="46"/>
      <c r="G83" s="47"/>
      <c r="H83" s="46"/>
      <c r="I83" s="47"/>
      <c r="J83" s="78"/>
      <c r="K83" s="43"/>
      <c r="L83" s="75" t="b">
        <f t="shared" si="15"/>
        <v>1</v>
      </c>
      <c r="O83" s="69"/>
      <c r="P83" s="46">
        <f t="shared" si="16"/>
        <v>0</v>
      </c>
      <c r="Q83" s="46">
        <f t="shared" si="17"/>
        <v>0</v>
      </c>
      <c r="R83" s="71"/>
    </row>
    <row r="84" spans="1:18" ht="12" x14ac:dyDescent="0.2">
      <c r="A84" s="43"/>
      <c r="B84" s="43"/>
      <c r="C84" s="43" t="s">
        <v>620</v>
      </c>
      <c r="D84" s="46">
        <v>0</v>
      </c>
      <c r="E84" s="47"/>
      <c r="F84" s="46"/>
      <c r="G84" s="47"/>
      <c r="H84" s="46">
        <f>ROUND((D84-F84),5)</f>
        <v>0</v>
      </c>
      <c r="I84" s="47"/>
      <c r="J84" s="78">
        <f>ROUND(IF(F84=0, IF(D84=0, 0, 1), D84/F84),5)</f>
        <v>0</v>
      </c>
      <c r="K84" s="43" t="s">
        <v>620</v>
      </c>
      <c r="L84" s="75" t="b">
        <f>K84=C84</f>
        <v>1</v>
      </c>
      <c r="O84" s="77" t="s">
        <v>622</v>
      </c>
      <c r="P84" s="46">
        <f t="shared" si="16"/>
        <v>0</v>
      </c>
      <c r="Q84" s="46">
        <f t="shared" si="17"/>
        <v>0</v>
      </c>
    </row>
    <row r="85" spans="1:18" ht="12" x14ac:dyDescent="0.2">
      <c r="A85" s="43"/>
      <c r="B85" s="43"/>
      <c r="C85" s="43" t="s">
        <v>80</v>
      </c>
      <c r="D85" s="46">
        <v>0</v>
      </c>
      <c r="E85" s="47"/>
      <c r="F85" s="46">
        <v>5.0999999999999996</v>
      </c>
      <c r="G85" s="47"/>
      <c r="H85" s="46">
        <f>ROUND((D85-F85),5)</f>
        <v>-5.0999999999999996</v>
      </c>
      <c r="I85" s="47"/>
      <c r="J85" s="78">
        <f>ROUND(IF(F85=0, IF(D85=0, 0, 1), D85/F85),5)</f>
        <v>0</v>
      </c>
      <c r="K85" s="43" t="s">
        <v>80</v>
      </c>
      <c r="L85" s="75" t="b">
        <f t="shared" si="15"/>
        <v>1</v>
      </c>
      <c r="O85" s="69" t="s">
        <v>47</v>
      </c>
      <c r="P85" s="46">
        <f t="shared" si="16"/>
        <v>0</v>
      </c>
      <c r="Q85" s="46">
        <f t="shared" si="17"/>
        <v>5.0999999999999996</v>
      </c>
      <c r="R85" s="71"/>
    </row>
    <row r="86" spans="1:18" ht="12" x14ac:dyDescent="0.2">
      <c r="A86" s="43"/>
      <c r="B86" s="43"/>
      <c r="C86" s="43" t="s">
        <v>81</v>
      </c>
      <c r="D86" s="46">
        <v>18642.75</v>
      </c>
      <c r="E86" s="47"/>
      <c r="F86" s="46">
        <v>19358.75</v>
      </c>
      <c r="G86" s="47"/>
      <c r="H86" s="46">
        <f>ROUND((D86-F86),5)</f>
        <v>-716</v>
      </c>
      <c r="I86" s="47"/>
      <c r="J86" s="78">
        <f>ROUND(IF(F86=0, IF(D86=0, 0, 1), D86/F86),5)</f>
        <v>0.96301000000000003</v>
      </c>
      <c r="K86" s="43" t="s">
        <v>81</v>
      </c>
      <c r="L86" s="75" t="b">
        <f>K86=C86</f>
        <v>1</v>
      </c>
      <c r="O86" s="69" t="s">
        <v>48</v>
      </c>
      <c r="P86" s="46">
        <f>+D86</f>
        <v>18642.75</v>
      </c>
      <c r="Q86" s="46">
        <f>+F86</f>
        <v>19358.75</v>
      </c>
      <c r="R86" s="71"/>
    </row>
    <row r="87" spans="1:18" ht="12" x14ac:dyDescent="0.2">
      <c r="A87" s="43"/>
      <c r="B87" s="43"/>
      <c r="C87" s="43" t="s">
        <v>580</v>
      </c>
      <c r="D87" s="46">
        <v>0</v>
      </c>
      <c r="E87" s="47"/>
      <c r="F87" s="46"/>
      <c r="G87" s="47"/>
      <c r="H87" s="46">
        <f>ROUND((D87-F87),5)</f>
        <v>0</v>
      </c>
      <c r="I87" s="47"/>
      <c r="J87" s="78">
        <f>ROUND(IF(F87=0, IF(D87=0, 0, 1), D87/F87),5)</f>
        <v>0</v>
      </c>
      <c r="K87" s="43" t="s">
        <v>580</v>
      </c>
      <c r="L87" s="75" t="b">
        <f t="shared" ref="L87" si="20">K87=C87</f>
        <v>1</v>
      </c>
      <c r="O87" s="69" t="s">
        <v>746</v>
      </c>
      <c r="P87" s="46">
        <f t="shared" ref="P87" si="21">+D87</f>
        <v>0</v>
      </c>
      <c r="Q87" s="46">
        <f t="shared" ref="Q87" si="22">+F87</f>
        <v>0</v>
      </c>
      <c r="R87" s="71"/>
    </row>
    <row r="88" spans="1:18" ht="12" x14ac:dyDescent="0.2">
      <c r="A88" s="43"/>
      <c r="B88" s="43"/>
      <c r="C88" s="43" t="s">
        <v>104</v>
      </c>
      <c r="D88" s="46">
        <v>0</v>
      </c>
      <c r="E88" s="47"/>
      <c r="F88" s="46"/>
      <c r="G88" s="47"/>
      <c r="H88" s="46">
        <f t="shared" ref="H88:H100" si="23">ROUND((D88-F88),5)</f>
        <v>0</v>
      </c>
      <c r="I88" s="47"/>
      <c r="J88" s="78">
        <f t="shared" ref="J88:J100" si="24">ROUND(IF(F88=0, IF(D88=0, 0, 1), D88/F88),5)</f>
        <v>0</v>
      </c>
      <c r="K88" s="43" t="s">
        <v>104</v>
      </c>
      <c r="L88" s="75" t="b">
        <f t="shared" si="15"/>
        <v>1</v>
      </c>
      <c r="O88" s="69" t="s">
        <v>161</v>
      </c>
      <c r="P88" s="46">
        <f t="shared" si="16"/>
        <v>0</v>
      </c>
      <c r="Q88" s="46">
        <f t="shared" si="17"/>
        <v>0</v>
      </c>
      <c r="R88" s="71"/>
    </row>
    <row r="89" spans="1:18" ht="12" x14ac:dyDescent="0.2">
      <c r="A89" s="43"/>
      <c r="B89" s="43"/>
      <c r="C89" s="43" t="s">
        <v>105</v>
      </c>
      <c r="D89" s="46">
        <v>3570.87</v>
      </c>
      <c r="E89" s="47"/>
      <c r="F89" s="46">
        <v>2250</v>
      </c>
      <c r="G89" s="47"/>
      <c r="H89" s="46">
        <f t="shared" si="23"/>
        <v>1320.87</v>
      </c>
      <c r="I89" s="47"/>
      <c r="J89" s="78">
        <f t="shared" si="24"/>
        <v>1.5870500000000001</v>
      </c>
      <c r="K89" s="43" t="s">
        <v>105</v>
      </c>
      <c r="L89" s="75" t="b">
        <f t="shared" si="15"/>
        <v>1</v>
      </c>
      <c r="O89" s="69" t="s">
        <v>49</v>
      </c>
      <c r="P89" s="46">
        <f t="shared" si="16"/>
        <v>3570.87</v>
      </c>
      <c r="Q89" s="46">
        <f t="shared" si="17"/>
        <v>2250</v>
      </c>
      <c r="R89" s="71"/>
    </row>
    <row r="90" spans="1:18" ht="12" x14ac:dyDescent="0.2">
      <c r="A90" s="43"/>
      <c r="B90" s="43"/>
      <c r="C90" s="43" t="s">
        <v>82</v>
      </c>
      <c r="D90" s="46">
        <v>0</v>
      </c>
      <c r="E90" s="47"/>
      <c r="F90" s="46">
        <v>1416.67</v>
      </c>
      <c r="G90" s="47"/>
      <c r="H90" s="46">
        <f t="shared" si="23"/>
        <v>-1416.67</v>
      </c>
      <c r="I90" s="47"/>
      <c r="J90" s="78">
        <f t="shared" si="24"/>
        <v>0</v>
      </c>
      <c r="K90" s="43" t="s">
        <v>82</v>
      </c>
      <c r="L90" s="75" t="b">
        <f t="shared" si="15"/>
        <v>1</v>
      </c>
      <c r="O90" s="69" t="s">
        <v>50</v>
      </c>
      <c r="P90" s="46">
        <f t="shared" si="16"/>
        <v>0</v>
      </c>
      <c r="Q90" s="46">
        <f t="shared" si="17"/>
        <v>1416.67</v>
      </c>
    </row>
    <row r="91" spans="1:18" ht="12" x14ac:dyDescent="0.2">
      <c r="A91" s="43"/>
      <c r="B91" s="43"/>
      <c r="C91" s="43" t="s">
        <v>106</v>
      </c>
      <c r="D91" s="46">
        <v>0</v>
      </c>
      <c r="E91" s="47"/>
      <c r="F91" s="46">
        <v>208.33</v>
      </c>
      <c r="G91" s="47"/>
      <c r="H91" s="46">
        <f t="shared" si="23"/>
        <v>-208.33</v>
      </c>
      <c r="I91" s="47"/>
      <c r="J91" s="78">
        <f t="shared" si="24"/>
        <v>0</v>
      </c>
      <c r="K91" s="43" t="s">
        <v>106</v>
      </c>
      <c r="L91" s="75" t="b">
        <f t="shared" si="15"/>
        <v>1</v>
      </c>
      <c r="O91" s="69" t="s">
        <v>51</v>
      </c>
      <c r="P91" s="46">
        <f t="shared" si="16"/>
        <v>0</v>
      </c>
      <c r="Q91" s="46">
        <f t="shared" si="17"/>
        <v>208.33</v>
      </c>
    </row>
    <row r="92" spans="1:18" ht="12" x14ac:dyDescent="0.2">
      <c r="A92" s="43"/>
      <c r="B92" s="43"/>
      <c r="C92" s="43" t="s">
        <v>107</v>
      </c>
      <c r="D92" s="46">
        <v>5811.38</v>
      </c>
      <c r="E92" s="47"/>
      <c r="F92" s="46">
        <v>6416.67</v>
      </c>
      <c r="G92" s="47"/>
      <c r="H92" s="46">
        <f t="shared" si="23"/>
        <v>-605.29</v>
      </c>
      <c r="I92" s="47"/>
      <c r="J92" s="78">
        <f t="shared" si="24"/>
        <v>0.90566999999999998</v>
      </c>
      <c r="K92" s="43" t="s">
        <v>107</v>
      </c>
      <c r="L92" s="75" t="b">
        <f t="shared" si="15"/>
        <v>1</v>
      </c>
      <c r="O92" s="69" t="s">
        <v>52</v>
      </c>
      <c r="P92" s="46">
        <f t="shared" si="16"/>
        <v>5811.38</v>
      </c>
      <c r="Q92" s="46">
        <f t="shared" si="17"/>
        <v>6416.67</v>
      </c>
    </row>
    <row r="93" spans="1:18" ht="12" x14ac:dyDescent="0.2">
      <c r="A93" s="43"/>
      <c r="B93" s="43"/>
      <c r="C93" s="43" t="s">
        <v>108</v>
      </c>
      <c r="D93" s="46">
        <v>64.55</v>
      </c>
      <c r="E93" s="47"/>
      <c r="F93" s="46">
        <v>1653.47</v>
      </c>
      <c r="G93" s="47"/>
      <c r="H93" s="46">
        <f t="shared" si="23"/>
        <v>-1588.92</v>
      </c>
      <c r="I93" s="47"/>
      <c r="J93" s="78">
        <f t="shared" si="24"/>
        <v>3.9039999999999998E-2</v>
      </c>
      <c r="K93" s="43" t="s">
        <v>108</v>
      </c>
      <c r="L93" s="75" t="b">
        <f t="shared" si="15"/>
        <v>1</v>
      </c>
      <c r="O93" s="69" t="s">
        <v>53</v>
      </c>
      <c r="P93" s="46">
        <f t="shared" si="16"/>
        <v>64.55</v>
      </c>
      <c r="Q93" s="46">
        <f t="shared" si="17"/>
        <v>1653.47</v>
      </c>
    </row>
    <row r="94" spans="1:18" ht="12" x14ac:dyDescent="0.2">
      <c r="A94" s="43"/>
      <c r="B94" s="43"/>
      <c r="C94" s="43" t="s">
        <v>109</v>
      </c>
      <c r="D94" s="46">
        <v>0</v>
      </c>
      <c r="E94" s="47"/>
      <c r="F94" s="46">
        <v>116.67</v>
      </c>
      <c r="G94" s="47"/>
      <c r="H94" s="46">
        <f t="shared" si="23"/>
        <v>-116.67</v>
      </c>
      <c r="I94" s="47"/>
      <c r="J94" s="78">
        <f t="shared" si="24"/>
        <v>0</v>
      </c>
      <c r="K94" s="43" t="s">
        <v>109</v>
      </c>
      <c r="L94" s="75" t="b">
        <f t="shared" si="15"/>
        <v>1</v>
      </c>
      <c r="O94" s="69" t="s">
        <v>54</v>
      </c>
      <c r="P94" s="46">
        <f t="shared" si="16"/>
        <v>0</v>
      </c>
      <c r="Q94" s="46">
        <f t="shared" si="17"/>
        <v>116.67</v>
      </c>
    </row>
    <row r="95" spans="1:18" ht="12" x14ac:dyDescent="0.2">
      <c r="A95" s="43"/>
      <c r="B95" s="43"/>
      <c r="C95" s="43" t="s">
        <v>110</v>
      </c>
      <c r="D95" s="46">
        <v>2427.23</v>
      </c>
      <c r="E95" s="47"/>
      <c r="F95" s="46">
        <v>1125</v>
      </c>
      <c r="G95" s="47"/>
      <c r="H95" s="46">
        <f t="shared" si="23"/>
        <v>1302.23</v>
      </c>
      <c r="I95" s="47"/>
      <c r="J95" s="78">
        <f t="shared" si="24"/>
        <v>2.15754</v>
      </c>
      <c r="K95" s="43" t="s">
        <v>110</v>
      </c>
      <c r="L95" s="75" t="b">
        <f t="shared" si="15"/>
        <v>1</v>
      </c>
      <c r="O95" s="69" t="s">
        <v>165</v>
      </c>
      <c r="P95" s="46">
        <f t="shared" si="16"/>
        <v>2427.23</v>
      </c>
      <c r="Q95" s="46">
        <f t="shared" si="17"/>
        <v>1125</v>
      </c>
    </row>
    <row r="96" spans="1:18" ht="12" x14ac:dyDescent="0.2">
      <c r="A96" s="43"/>
      <c r="B96" s="43"/>
      <c r="C96" s="43" t="s">
        <v>549</v>
      </c>
      <c r="D96" s="46">
        <v>26326.240000000002</v>
      </c>
      <c r="E96" s="47"/>
      <c r="F96" s="46">
        <v>25790</v>
      </c>
      <c r="G96" s="47"/>
      <c r="H96" s="46">
        <f t="shared" si="23"/>
        <v>536.24</v>
      </c>
      <c r="I96" s="47"/>
      <c r="J96" s="78">
        <f t="shared" si="24"/>
        <v>1.0207900000000001</v>
      </c>
      <c r="K96" s="43" t="s">
        <v>549</v>
      </c>
      <c r="L96" s="75" t="b">
        <f t="shared" si="15"/>
        <v>1</v>
      </c>
      <c r="O96" s="69" t="s">
        <v>555</v>
      </c>
      <c r="P96" s="46">
        <f t="shared" si="16"/>
        <v>26326.240000000002</v>
      </c>
      <c r="Q96" s="46">
        <f t="shared" si="17"/>
        <v>25790</v>
      </c>
    </row>
    <row r="97" spans="1:18" ht="12" x14ac:dyDescent="0.2">
      <c r="A97" s="43"/>
      <c r="B97" s="43"/>
      <c r="C97" s="43" t="s">
        <v>550</v>
      </c>
      <c r="D97" s="46">
        <v>3859.88</v>
      </c>
      <c r="E97" s="47"/>
      <c r="F97" s="46">
        <v>3416.67</v>
      </c>
      <c r="G97" s="47"/>
      <c r="H97" s="46">
        <f t="shared" si="23"/>
        <v>443.21</v>
      </c>
      <c r="I97" s="47"/>
      <c r="J97" s="78">
        <f t="shared" si="24"/>
        <v>1.1297200000000001</v>
      </c>
      <c r="K97" s="43" t="s">
        <v>550</v>
      </c>
      <c r="L97" s="75" t="b">
        <f t="shared" si="15"/>
        <v>1</v>
      </c>
      <c r="O97" s="69" t="s">
        <v>556</v>
      </c>
      <c r="P97" s="46">
        <f t="shared" si="16"/>
        <v>3859.88</v>
      </c>
      <c r="Q97" s="46">
        <f t="shared" si="17"/>
        <v>3416.67</v>
      </c>
    </row>
    <row r="98" spans="1:18" ht="12.75" thickBot="1" x14ac:dyDescent="0.25">
      <c r="A98" s="43"/>
      <c r="C98" s="43" t="s">
        <v>551</v>
      </c>
      <c r="D98" s="48">
        <v>1341.65</v>
      </c>
      <c r="E98" s="47"/>
      <c r="F98" s="48">
        <v>1043.33</v>
      </c>
      <c r="G98" s="47"/>
      <c r="H98" s="46">
        <f t="shared" si="23"/>
        <v>298.32</v>
      </c>
      <c r="I98" s="47"/>
      <c r="J98" s="78">
        <f t="shared" si="24"/>
        <v>1.28593</v>
      </c>
      <c r="K98" s="43" t="s">
        <v>551</v>
      </c>
      <c r="L98" s="75" t="b">
        <f t="shared" si="15"/>
        <v>1</v>
      </c>
      <c r="O98" s="69" t="s">
        <v>557</v>
      </c>
      <c r="P98" s="46">
        <f t="shared" si="16"/>
        <v>1341.65</v>
      </c>
      <c r="Q98" s="46">
        <f t="shared" si="17"/>
        <v>1043.33</v>
      </c>
    </row>
    <row r="99" spans="1:18" ht="12" x14ac:dyDescent="0.2">
      <c r="A99" s="43"/>
      <c r="B99" s="43"/>
      <c r="C99" s="43" t="s">
        <v>580</v>
      </c>
      <c r="D99" s="46">
        <v>0</v>
      </c>
      <c r="E99" s="46"/>
      <c r="F99" s="46">
        <v>0</v>
      </c>
      <c r="G99" s="47"/>
      <c r="H99" s="46">
        <f>ROUND((D99-F99),5)</f>
        <v>0</v>
      </c>
      <c r="I99" s="47"/>
      <c r="J99" s="78">
        <f>ROUND(IF(F99=0, IF(D99=0, 0, 1), D99/F99),5)</f>
        <v>0</v>
      </c>
      <c r="K99" s="43" t="s">
        <v>580</v>
      </c>
      <c r="L99" s="75" t="b">
        <f>K99=C99</f>
        <v>1</v>
      </c>
      <c r="O99" s="69" t="s">
        <v>581</v>
      </c>
      <c r="P99" s="46">
        <f>+D99</f>
        <v>0</v>
      </c>
      <c r="Q99" s="46">
        <f>+F99</f>
        <v>0</v>
      </c>
      <c r="R99" s="71"/>
    </row>
    <row r="100" spans="1:18" ht="12" x14ac:dyDescent="0.2">
      <c r="A100" s="43"/>
      <c r="C100" s="43" t="s">
        <v>698</v>
      </c>
      <c r="D100" s="49">
        <v>0</v>
      </c>
      <c r="E100" s="49"/>
      <c r="F100" s="49"/>
      <c r="G100" s="47"/>
      <c r="H100" s="46">
        <f t="shared" si="23"/>
        <v>0</v>
      </c>
      <c r="I100" s="47"/>
      <c r="J100" s="78">
        <f t="shared" si="24"/>
        <v>0</v>
      </c>
      <c r="K100" s="43" t="s">
        <v>698</v>
      </c>
      <c r="L100" s="75" t="b">
        <f t="shared" si="15"/>
        <v>1</v>
      </c>
      <c r="O100" s="69" t="s">
        <v>699</v>
      </c>
      <c r="P100" s="46">
        <f t="shared" si="16"/>
        <v>0</v>
      </c>
      <c r="Q100" s="46">
        <f t="shared" si="17"/>
        <v>0</v>
      </c>
    </row>
    <row r="101" spans="1:18" ht="12.75" thickBot="1" x14ac:dyDescent="0.25">
      <c r="A101" s="43"/>
      <c r="B101" s="43" t="s">
        <v>112</v>
      </c>
      <c r="C101" s="43" t="s">
        <v>111</v>
      </c>
      <c r="D101" s="48">
        <v>0</v>
      </c>
      <c r="E101" s="48"/>
      <c r="F101" s="48"/>
      <c r="G101" s="47"/>
      <c r="H101" s="48"/>
      <c r="I101" s="47"/>
      <c r="J101" s="79"/>
      <c r="K101" s="43" t="s">
        <v>111</v>
      </c>
      <c r="L101" s="75" t="b">
        <f t="shared" si="15"/>
        <v>1</v>
      </c>
      <c r="O101" s="69" t="s">
        <v>32</v>
      </c>
      <c r="P101" s="46">
        <f t="shared" si="16"/>
        <v>0</v>
      </c>
      <c r="Q101" s="46">
        <f t="shared" si="17"/>
        <v>0</v>
      </c>
    </row>
    <row r="102" spans="1:18" ht="12" x14ac:dyDescent="0.2">
      <c r="A102" s="43"/>
      <c r="B102" s="43"/>
      <c r="C102" s="43"/>
      <c r="D102" s="46">
        <f>ROUND(SUM(D83:D101),5)</f>
        <v>62044.55</v>
      </c>
      <c r="E102" s="46"/>
      <c r="F102" s="46">
        <f>ROUND(SUM(F83:F101),5)</f>
        <v>62800.66</v>
      </c>
      <c r="G102" s="47"/>
      <c r="H102" s="46">
        <f>ROUND((D102-F102),5)</f>
        <v>-756.11</v>
      </c>
      <c r="I102" s="47"/>
      <c r="J102" s="78">
        <f>ROUND(IF(F102=0, IF(D102=0, 0, 1), D102/F102),5)</f>
        <v>0.98795999999999995</v>
      </c>
      <c r="K102" s="43"/>
      <c r="L102" s="75" t="b">
        <f t="shared" si="15"/>
        <v>1</v>
      </c>
      <c r="O102" s="69"/>
      <c r="P102" s="46">
        <f t="shared" si="16"/>
        <v>62044.55</v>
      </c>
      <c r="Q102" s="46">
        <f t="shared" si="17"/>
        <v>62800.66</v>
      </c>
    </row>
    <row r="103" spans="1:18" ht="12" x14ac:dyDescent="0.2">
      <c r="A103" s="43"/>
      <c r="B103" s="43" t="s">
        <v>83</v>
      </c>
      <c r="C103" s="43"/>
      <c r="D103" s="46"/>
      <c r="E103" s="46"/>
      <c r="F103" s="46"/>
      <c r="G103" s="47"/>
      <c r="H103" s="46"/>
      <c r="I103" s="47"/>
      <c r="J103" s="78"/>
      <c r="K103" s="43"/>
      <c r="L103" s="75" t="b">
        <f t="shared" si="15"/>
        <v>1</v>
      </c>
      <c r="O103" s="69"/>
      <c r="P103" s="46">
        <f t="shared" si="16"/>
        <v>0</v>
      </c>
      <c r="Q103" s="46">
        <f t="shared" si="17"/>
        <v>0</v>
      </c>
    </row>
    <row r="104" spans="1:18" ht="12" x14ac:dyDescent="0.2">
      <c r="A104" s="43"/>
      <c r="B104" s="43"/>
      <c r="C104" s="43" t="s">
        <v>113</v>
      </c>
      <c r="D104" s="46">
        <v>6258.14</v>
      </c>
      <c r="E104" s="47"/>
      <c r="F104" s="46">
        <v>6500</v>
      </c>
      <c r="G104" s="47"/>
      <c r="H104" s="46">
        <f t="shared" ref="H104:H118" si="25">ROUND((D104-F104),5)</f>
        <v>-241.86</v>
      </c>
      <c r="I104" s="47"/>
      <c r="J104" s="78">
        <f t="shared" ref="J104:J118" si="26">ROUND(IF(F104=0, IF(D104=0, 0, 1), D104/F104),5)</f>
        <v>0.96279000000000003</v>
      </c>
      <c r="K104" s="43" t="s">
        <v>113</v>
      </c>
      <c r="L104" s="75" t="b">
        <f t="shared" si="15"/>
        <v>1</v>
      </c>
      <c r="O104" s="69" t="s">
        <v>167</v>
      </c>
      <c r="P104" s="46">
        <f t="shared" si="16"/>
        <v>6258.14</v>
      </c>
      <c r="Q104" s="46">
        <f t="shared" si="17"/>
        <v>6500</v>
      </c>
    </row>
    <row r="105" spans="1:18" ht="12" x14ac:dyDescent="0.2">
      <c r="A105" s="43"/>
      <c r="B105" s="43"/>
      <c r="C105" s="43" t="s">
        <v>114</v>
      </c>
      <c r="D105" s="46">
        <v>2802.42</v>
      </c>
      <c r="E105" s="47"/>
      <c r="F105" s="46">
        <v>1000</v>
      </c>
      <c r="G105" s="47"/>
      <c r="H105" s="46">
        <f t="shared" si="25"/>
        <v>1802.42</v>
      </c>
      <c r="I105" s="47"/>
      <c r="J105" s="78">
        <f t="shared" si="26"/>
        <v>2.8024200000000001</v>
      </c>
      <c r="K105" s="43" t="s">
        <v>114</v>
      </c>
      <c r="L105" s="75" t="b">
        <f t="shared" si="15"/>
        <v>1</v>
      </c>
      <c r="O105" s="69" t="s">
        <v>15</v>
      </c>
      <c r="P105" s="46">
        <f t="shared" si="16"/>
        <v>2802.42</v>
      </c>
      <c r="Q105" s="46">
        <f t="shared" si="17"/>
        <v>1000</v>
      </c>
    </row>
    <row r="106" spans="1:18" ht="12" x14ac:dyDescent="0.2">
      <c r="A106" s="43"/>
      <c r="B106" s="43"/>
      <c r="C106" s="43" t="s">
        <v>545</v>
      </c>
      <c r="D106" s="46">
        <v>-645</v>
      </c>
      <c r="E106" s="47"/>
      <c r="F106" s="46">
        <v>833.33</v>
      </c>
      <c r="G106" s="47"/>
      <c r="H106" s="46">
        <f t="shared" si="25"/>
        <v>-1478.33</v>
      </c>
      <c r="I106" s="47"/>
      <c r="J106" s="78">
        <f t="shared" si="26"/>
        <v>-0.77400000000000002</v>
      </c>
      <c r="K106" s="43" t="s">
        <v>545</v>
      </c>
      <c r="L106" s="75" t="b">
        <f t="shared" si="15"/>
        <v>1</v>
      </c>
      <c r="O106" s="69" t="s">
        <v>169</v>
      </c>
      <c r="P106" s="46">
        <f t="shared" si="16"/>
        <v>-645</v>
      </c>
      <c r="Q106" s="46">
        <f t="shared" si="17"/>
        <v>833.33</v>
      </c>
    </row>
    <row r="107" spans="1:18" ht="12" x14ac:dyDescent="0.2">
      <c r="A107" s="43"/>
      <c r="B107" s="43"/>
      <c r="C107" s="43" t="s">
        <v>116</v>
      </c>
      <c r="D107" s="46">
        <v>19491.07</v>
      </c>
      <c r="E107" s="47"/>
      <c r="F107" s="46">
        <v>28333.33</v>
      </c>
      <c r="G107" s="47"/>
      <c r="H107" s="46">
        <f t="shared" si="25"/>
        <v>-8842.26</v>
      </c>
      <c r="I107" s="47"/>
      <c r="J107" s="78">
        <f t="shared" si="26"/>
        <v>0.68791999999999998</v>
      </c>
      <c r="K107" s="43" t="s">
        <v>116</v>
      </c>
      <c r="L107" s="75" t="b">
        <f t="shared" si="15"/>
        <v>1</v>
      </c>
      <c r="O107" s="69" t="s">
        <v>170</v>
      </c>
      <c r="P107" s="46">
        <f t="shared" si="16"/>
        <v>19491.07</v>
      </c>
      <c r="Q107" s="46">
        <f t="shared" si="17"/>
        <v>28333.33</v>
      </c>
    </row>
    <row r="108" spans="1:18" ht="12" x14ac:dyDescent="0.2">
      <c r="A108" s="43"/>
      <c r="B108" s="43"/>
      <c r="C108" s="43" t="s">
        <v>117</v>
      </c>
      <c r="D108" s="46">
        <v>6475</v>
      </c>
      <c r="E108" s="47"/>
      <c r="F108" s="46">
        <v>5916.67</v>
      </c>
      <c r="G108" s="47"/>
      <c r="H108" s="46">
        <f t="shared" si="25"/>
        <v>558.33000000000004</v>
      </c>
      <c r="I108" s="47"/>
      <c r="J108" s="78">
        <f t="shared" si="26"/>
        <v>1.0943700000000001</v>
      </c>
      <c r="K108" s="43" t="s">
        <v>117</v>
      </c>
      <c r="L108" s="75" t="b">
        <f t="shared" si="15"/>
        <v>1</v>
      </c>
      <c r="O108" s="69" t="s">
        <v>172</v>
      </c>
      <c r="P108" s="46">
        <f t="shared" si="16"/>
        <v>6475</v>
      </c>
      <c r="Q108" s="46">
        <f t="shared" si="17"/>
        <v>5916.67</v>
      </c>
    </row>
    <row r="109" spans="1:18" ht="12" x14ac:dyDescent="0.2">
      <c r="A109" s="43"/>
      <c r="B109" s="43"/>
      <c r="C109" s="43" t="s">
        <v>118</v>
      </c>
      <c r="D109" s="46">
        <v>0</v>
      </c>
      <c r="E109" s="47"/>
      <c r="F109" s="46">
        <v>5416.67</v>
      </c>
      <c r="G109" s="47"/>
      <c r="H109" s="46">
        <f t="shared" si="25"/>
        <v>-5416.67</v>
      </c>
      <c r="I109" s="47"/>
      <c r="J109" s="78">
        <f t="shared" si="26"/>
        <v>0</v>
      </c>
      <c r="K109" s="43" t="s">
        <v>118</v>
      </c>
      <c r="L109" s="75" t="b">
        <f t="shared" si="15"/>
        <v>1</v>
      </c>
      <c r="O109" s="69" t="s">
        <v>174</v>
      </c>
      <c r="P109" s="46">
        <f t="shared" si="16"/>
        <v>0</v>
      </c>
      <c r="Q109" s="46">
        <f t="shared" si="17"/>
        <v>5416.67</v>
      </c>
    </row>
    <row r="110" spans="1:18" ht="12" x14ac:dyDescent="0.2">
      <c r="A110" s="43"/>
      <c r="B110" s="43"/>
      <c r="C110" s="43" t="s">
        <v>119</v>
      </c>
      <c r="D110" s="46">
        <v>70</v>
      </c>
      <c r="E110" s="47"/>
      <c r="F110" s="46">
        <v>4200</v>
      </c>
      <c r="G110" s="47"/>
      <c r="H110" s="46">
        <f t="shared" si="25"/>
        <v>-4130</v>
      </c>
      <c r="I110" s="47"/>
      <c r="J110" s="78">
        <f t="shared" si="26"/>
        <v>1.6670000000000001E-2</v>
      </c>
      <c r="K110" s="43" t="s">
        <v>119</v>
      </c>
      <c r="L110" s="75" t="b">
        <f t="shared" si="15"/>
        <v>1</v>
      </c>
      <c r="O110" s="69" t="s">
        <v>176</v>
      </c>
      <c r="P110" s="46">
        <f t="shared" si="16"/>
        <v>70</v>
      </c>
      <c r="Q110" s="46">
        <f t="shared" si="17"/>
        <v>4200</v>
      </c>
    </row>
    <row r="111" spans="1:18" ht="12" x14ac:dyDescent="0.2">
      <c r="A111" s="43"/>
      <c r="B111" s="43"/>
      <c r="C111" s="43" t="s">
        <v>120</v>
      </c>
      <c r="D111" s="46">
        <v>0</v>
      </c>
      <c r="E111" s="47"/>
      <c r="F111" s="46">
        <v>20</v>
      </c>
      <c r="G111" s="47"/>
      <c r="H111" s="46">
        <f t="shared" si="25"/>
        <v>-20</v>
      </c>
      <c r="I111" s="47"/>
      <c r="J111" s="78">
        <f t="shared" si="26"/>
        <v>0</v>
      </c>
      <c r="K111" s="43" t="s">
        <v>120</v>
      </c>
      <c r="L111" s="75" t="b">
        <f t="shared" si="15"/>
        <v>1</v>
      </c>
      <c r="O111" s="69" t="s">
        <v>178</v>
      </c>
      <c r="P111" s="46">
        <f t="shared" si="16"/>
        <v>0</v>
      </c>
      <c r="Q111" s="46">
        <f t="shared" si="17"/>
        <v>20</v>
      </c>
    </row>
    <row r="112" spans="1:18" ht="12" x14ac:dyDescent="0.2">
      <c r="A112" s="43"/>
      <c r="B112" s="43"/>
      <c r="C112" s="43" t="s">
        <v>611</v>
      </c>
      <c r="D112" s="46">
        <v>0</v>
      </c>
      <c r="E112" s="47"/>
      <c r="F112" s="46">
        <v>237.5</v>
      </c>
      <c r="G112" s="47"/>
      <c r="H112" s="46">
        <f t="shared" si="25"/>
        <v>-237.5</v>
      </c>
      <c r="I112" s="47"/>
      <c r="J112" s="78">
        <f t="shared" si="26"/>
        <v>0</v>
      </c>
      <c r="K112" s="43" t="s">
        <v>611</v>
      </c>
      <c r="L112" s="75" t="b">
        <f t="shared" si="15"/>
        <v>1</v>
      </c>
      <c r="O112" s="77" t="s">
        <v>612</v>
      </c>
      <c r="P112" s="46">
        <f t="shared" si="16"/>
        <v>0</v>
      </c>
      <c r="Q112" s="46">
        <f t="shared" si="17"/>
        <v>237.5</v>
      </c>
    </row>
    <row r="113" spans="1:17" ht="12" x14ac:dyDescent="0.2">
      <c r="A113" s="43"/>
      <c r="B113" s="43"/>
      <c r="C113" s="43" t="s">
        <v>121</v>
      </c>
      <c r="D113" s="46">
        <v>35707.21</v>
      </c>
      <c r="E113" s="47"/>
      <c r="F113" s="46">
        <v>33416.31</v>
      </c>
      <c r="G113" s="47"/>
      <c r="H113" s="46">
        <f t="shared" si="25"/>
        <v>2290.9</v>
      </c>
      <c r="I113" s="47"/>
      <c r="J113" s="78">
        <f t="shared" si="26"/>
        <v>1.06856</v>
      </c>
      <c r="K113" s="43" t="s">
        <v>121</v>
      </c>
      <c r="L113" s="75" t="b">
        <f t="shared" si="15"/>
        <v>1</v>
      </c>
      <c r="O113" s="69" t="s">
        <v>19</v>
      </c>
      <c r="P113" s="46">
        <f t="shared" si="16"/>
        <v>35707.21</v>
      </c>
      <c r="Q113" s="46">
        <f t="shared" si="17"/>
        <v>33416.31</v>
      </c>
    </row>
    <row r="114" spans="1:17" ht="12" x14ac:dyDescent="0.2">
      <c r="A114" s="43"/>
      <c r="B114" s="43"/>
      <c r="C114" s="43" t="s">
        <v>122</v>
      </c>
      <c r="D114" s="46">
        <v>155.52000000000001</v>
      </c>
      <c r="E114" s="47"/>
      <c r="F114" s="46">
        <v>1500</v>
      </c>
      <c r="G114" s="47"/>
      <c r="H114" s="46">
        <f t="shared" si="25"/>
        <v>-1344.48</v>
      </c>
      <c r="I114" s="47"/>
      <c r="J114" s="78">
        <f t="shared" si="26"/>
        <v>0.10367999999999999</v>
      </c>
      <c r="K114" s="43" t="s">
        <v>122</v>
      </c>
      <c r="L114" s="75" t="b">
        <f t="shared" si="15"/>
        <v>1</v>
      </c>
      <c r="O114" s="69" t="s">
        <v>16</v>
      </c>
      <c r="P114" s="46">
        <f t="shared" si="16"/>
        <v>155.52000000000001</v>
      </c>
      <c r="Q114" s="46">
        <f t="shared" si="17"/>
        <v>1500</v>
      </c>
    </row>
    <row r="115" spans="1:17" ht="12" x14ac:dyDescent="0.2">
      <c r="A115" s="43"/>
      <c r="B115" s="43"/>
      <c r="C115" s="43" t="s">
        <v>123</v>
      </c>
      <c r="D115" s="46">
        <v>19.95</v>
      </c>
      <c r="E115" s="47"/>
      <c r="F115" s="46">
        <v>400</v>
      </c>
      <c r="G115" s="47"/>
      <c r="H115" s="46">
        <f t="shared" si="25"/>
        <v>-380.05</v>
      </c>
      <c r="I115" s="47"/>
      <c r="J115" s="78">
        <f t="shared" si="26"/>
        <v>4.9880000000000001E-2</v>
      </c>
      <c r="K115" s="43" t="s">
        <v>123</v>
      </c>
      <c r="L115" s="75" t="b">
        <f t="shared" si="15"/>
        <v>1</v>
      </c>
      <c r="O115" s="69" t="s">
        <v>182</v>
      </c>
      <c r="P115" s="46">
        <f t="shared" si="16"/>
        <v>19.95</v>
      </c>
      <c r="Q115" s="46">
        <f t="shared" si="17"/>
        <v>400</v>
      </c>
    </row>
    <row r="116" spans="1:17" ht="12" x14ac:dyDescent="0.2">
      <c r="A116" s="43"/>
      <c r="B116" s="43"/>
      <c r="C116" s="43" t="s">
        <v>124</v>
      </c>
      <c r="D116" s="46">
        <v>0</v>
      </c>
      <c r="E116" s="47"/>
      <c r="F116" s="46">
        <v>1833.33</v>
      </c>
      <c r="G116" s="47"/>
      <c r="H116" s="46">
        <f t="shared" si="25"/>
        <v>-1833.33</v>
      </c>
      <c r="I116" s="47"/>
      <c r="J116" s="78">
        <f t="shared" si="26"/>
        <v>0</v>
      </c>
      <c r="K116" s="43" t="s">
        <v>124</v>
      </c>
      <c r="L116" s="75" t="b">
        <f t="shared" si="15"/>
        <v>1</v>
      </c>
      <c r="O116" s="69" t="s">
        <v>184</v>
      </c>
      <c r="P116" s="46">
        <f t="shared" si="16"/>
        <v>0</v>
      </c>
      <c r="Q116" s="46">
        <f t="shared" si="17"/>
        <v>1833.33</v>
      </c>
    </row>
    <row r="117" spans="1:17" ht="12" x14ac:dyDescent="0.2">
      <c r="A117" s="43"/>
      <c r="B117" s="43"/>
      <c r="C117" s="43" t="s">
        <v>125</v>
      </c>
      <c r="D117" s="46">
        <v>31468.04</v>
      </c>
      <c r="E117" s="47"/>
      <c r="F117" s="46">
        <v>35300</v>
      </c>
      <c r="G117" s="47"/>
      <c r="H117" s="46">
        <f t="shared" si="25"/>
        <v>-3831.96</v>
      </c>
      <c r="I117" s="47"/>
      <c r="J117" s="78">
        <f t="shared" si="26"/>
        <v>0.89144999999999996</v>
      </c>
      <c r="K117" s="43" t="s">
        <v>125</v>
      </c>
      <c r="L117" s="75" t="b">
        <f t="shared" si="15"/>
        <v>1</v>
      </c>
      <c r="O117" s="69" t="s">
        <v>60</v>
      </c>
      <c r="P117" s="46">
        <f t="shared" si="16"/>
        <v>31468.04</v>
      </c>
      <c r="Q117" s="46">
        <f t="shared" si="17"/>
        <v>35300</v>
      </c>
    </row>
    <row r="118" spans="1:17" ht="12" x14ac:dyDescent="0.2">
      <c r="A118" s="43"/>
      <c r="B118" s="43"/>
      <c r="C118" s="43" t="s">
        <v>126</v>
      </c>
      <c r="D118" s="46">
        <v>0</v>
      </c>
      <c r="E118" s="47"/>
      <c r="F118" s="46">
        <v>333.33</v>
      </c>
      <c r="G118" s="47"/>
      <c r="H118" s="46">
        <f t="shared" si="25"/>
        <v>-333.33</v>
      </c>
      <c r="I118" s="47"/>
      <c r="J118" s="78">
        <f t="shared" si="26"/>
        <v>0</v>
      </c>
      <c r="K118" s="43" t="s">
        <v>126</v>
      </c>
      <c r="L118" s="75" t="b">
        <f t="shared" si="15"/>
        <v>1</v>
      </c>
      <c r="O118" s="69" t="s">
        <v>187</v>
      </c>
      <c r="P118" s="46">
        <f t="shared" si="16"/>
        <v>0</v>
      </c>
      <c r="Q118" s="46">
        <f t="shared" si="17"/>
        <v>333.33</v>
      </c>
    </row>
    <row r="119" spans="1:17" ht="12.75" thickBot="1" x14ac:dyDescent="0.25">
      <c r="A119" s="43"/>
      <c r="B119" s="43"/>
      <c r="C119" s="43" t="s">
        <v>128</v>
      </c>
      <c r="D119" s="48">
        <v>0</v>
      </c>
      <c r="E119" s="47"/>
      <c r="F119" s="48">
        <v>1958.33</v>
      </c>
      <c r="G119" s="47"/>
      <c r="H119" s="46">
        <f>ROUND((D119-F119),5)</f>
        <v>-1958.33</v>
      </c>
      <c r="I119" s="47"/>
      <c r="J119" s="78">
        <f>ROUND(IF(F119=0, IF(D119=0, 0, 1), D119/F119),5)</f>
        <v>0</v>
      </c>
      <c r="K119" s="43" t="s">
        <v>128</v>
      </c>
      <c r="L119" s="75" t="b">
        <f t="shared" si="15"/>
        <v>1</v>
      </c>
      <c r="O119" s="69" t="s">
        <v>191</v>
      </c>
      <c r="P119" s="46">
        <f t="shared" si="16"/>
        <v>0</v>
      </c>
      <c r="Q119" s="46">
        <f t="shared" si="17"/>
        <v>1958.33</v>
      </c>
    </row>
    <row r="120" spans="1:17" ht="12" x14ac:dyDescent="0.2">
      <c r="A120" s="43"/>
      <c r="B120" s="43"/>
      <c r="C120" s="43" t="s">
        <v>127</v>
      </c>
      <c r="D120" s="49">
        <v>0</v>
      </c>
      <c r="E120" s="49"/>
      <c r="F120" s="49">
        <v>0</v>
      </c>
      <c r="G120" s="47"/>
      <c r="H120" s="46">
        <f>ROUND((D120-F120),5)</f>
        <v>0</v>
      </c>
      <c r="I120" s="47"/>
      <c r="J120" s="78">
        <f>ROUND(IF(F120=0, IF(D120=0, 0, 1), D120/F120),5)</f>
        <v>0</v>
      </c>
      <c r="K120" s="43" t="s">
        <v>127</v>
      </c>
      <c r="L120" s="75" t="b">
        <f>K120=C120</f>
        <v>1</v>
      </c>
      <c r="O120" s="69" t="s">
        <v>189</v>
      </c>
      <c r="P120" s="46">
        <f>+D120</f>
        <v>0</v>
      </c>
      <c r="Q120" s="46">
        <f>+F120</f>
        <v>0</v>
      </c>
    </row>
    <row r="121" spans="1:17" ht="12" x14ac:dyDescent="0.2">
      <c r="A121" s="43"/>
      <c r="C121" s="43" t="s">
        <v>129</v>
      </c>
      <c r="D121" s="46">
        <v>0</v>
      </c>
      <c r="E121" s="46"/>
      <c r="F121" s="46">
        <v>0</v>
      </c>
      <c r="G121" s="47"/>
      <c r="H121" s="46">
        <f>ROUND((D121-F121),5)</f>
        <v>0</v>
      </c>
      <c r="I121" s="47"/>
      <c r="J121" s="78">
        <f>ROUND(IF(F121=0, IF(D121=0, 0, 1), D121/F121),5)</f>
        <v>0</v>
      </c>
      <c r="K121" s="43" t="s">
        <v>129</v>
      </c>
      <c r="L121" s="75" t="b">
        <f t="shared" si="15"/>
        <v>1</v>
      </c>
      <c r="O121" s="69" t="s">
        <v>61</v>
      </c>
      <c r="P121" s="46">
        <f t="shared" si="16"/>
        <v>0</v>
      </c>
      <c r="Q121" s="46">
        <f t="shared" si="17"/>
        <v>0</v>
      </c>
    </row>
    <row r="122" spans="1:17" ht="12.75" thickBot="1" x14ac:dyDescent="0.25">
      <c r="A122" s="43"/>
      <c r="C122" s="43" t="s">
        <v>84</v>
      </c>
      <c r="D122" s="48">
        <v>0</v>
      </c>
      <c r="E122" s="48"/>
      <c r="F122" s="48">
        <v>0</v>
      </c>
      <c r="G122" s="47"/>
      <c r="H122" s="48">
        <f>ROUND((D122-F122),5)</f>
        <v>0</v>
      </c>
      <c r="I122" s="47"/>
      <c r="J122" s="79">
        <f>ROUND(IF(F122=0, IF(D122=0, 0, 1), D122/F122),5)</f>
        <v>0</v>
      </c>
      <c r="K122" s="43" t="s">
        <v>84</v>
      </c>
      <c r="L122" s="75" t="b">
        <f t="shared" si="15"/>
        <v>1</v>
      </c>
      <c r="O122" s="69" t="s">
        <v>87</v>
      </c>
      <c r="P122" s="46">
        <f t="shared" si="16"/>
        <v>0</v>
      </c>
      <c r="Q122" s="46">
        <f t="shared" si="17"/>
        <v>0</v>
      </c>
    </row>
    <row r="123" spans="1:17" ht="12" x14ac:dyDescent="0.2">
      <c r="A123" s="43"/>
      <c r="B123" s="43" t="s">
        <v>85</v>
      </c>
      <c r="C123" s="43"/>
      <c r="D123" s="46">
        <f>ROUND(SUM(D103:D122),5)</f>
        <v>101802.35</v>
      </c>
      <c r="E123" s="46"/>
      <c r="F123" s="46">
        <f>ROUND(SUM(F103:F122),5)</f>
        <v>127198.8</v>
      </c>
      <c r="G123" s="47"/>
      <c r="H123" s="46">
        <f>ROUND((D123-F123),5)</f>
        <v>-25396.45</v>
      </c>
      <c r="I123" s="47"/>
      <c r="J123" s="78">
        <f>ROUND(IF(F123=0, IF(D123=0, 0, 1), D123/F123),5)</f>
        <v>0.80034000000000005</v>
      </c>
      <c r="K123" s="43"/>
      <c r="L123" s="75" t="b">
        <f t="shared" si="15"/>
        <v>1</v>
      </c>
      <c r="O123" s="69"/>
      <c r="P123" s="46">
        <f t="shared" si="16"/>
        <v>101802.35</v>
      </c>
      <c r="Q123" s="46">
        <f t="shared" si="17"/>
        <v>127198.8</v>
      </c>
    </row>
    <row r="124" spans="1:17" ht="12" x14ac:dyDescent="0.2">
      <c r="A124" s="43"/>
      <c r="B124" s="43" t="s">
        <v>130</v>
      </c>
      <c r="C124" s="43"/>
      <c r="D124" s="46"/>
      <c r="E124" s="46"/>
      <c r="F124" s="46"/>
      <c r="G124" s="47"/>
      <c r="H124" s="46"/>
      <c r="I124" s="47"/>
      <c r="J124" s="78"/>
      <c r="K124" s="43"/>
      <c r="L124" s="75" t="b">
        <f t="shared" si="15"/>
        <v>1</v>
      </c>
      <c r="O124" s="69"/>
      <c r="P124" s="46">
        <f t="shared" si="16"/>
        <v>0</v>
      </c>
      <c r="Q124" s="46">
        <f t="shared" si="17"/>
        <v>0</v>
      </c>
    </row>
    <row r="125" spans="1:17" ht="12" x14ac:dyDescent="0.2">
      <c r="A125" s="43"/>
      <c r="B125" s="43"/>
      <c r="C125" s="43" t="s">
        <v>131</v>
      </c>
      <c r="D125" s="46">
        <v>466.9</v>
      </c>
      <c r="E125" s="47"/>
      <c r="F125" s="46">
        <v>291.67</v>
      </c>
      <c r="G125" s="47"/>
      <c r="H125" s="46">
        <f t="shared" ref="H125:H140" si="27">ROUND((D125-F125),5)</f>
        <v>175.23</v>
      </c>
      <c r="I125" s="47"/>
      <c r="J125" s="78">
        <f t="shared" ref="J125:J140" si="28">ROUND(IF(F125=0, IF(D125=0, 0, 1), D125/F125),5)</f>
        <v>1.6007800000000001</v>
      </c>
      <c r="K125" s="43" t="s">
        <v>131</v>
      </c>
      <c r="L125" s="75" t="b">
        <f t="shared" si="15"/>
        <v>1</v>
      </c>
      <c r="O125" s="69" t="s">
        <v>193</v>
      </c>
      <c r="P125" s="46">
        <f t="shared" si="16"/>
        <v>466.9</v>
      </c>
      <c r="Q125" s="46">
        <f t="shared" si="17"/>
        <v>291.67</v>
      </c>
    </row>
    <row r="126" spans="1:17" ht="12" x14ac:dyDescent="0.2">
      <c r="A126" s="43"/>
      <c r="B126" s="43"/>
      <c r="C126" s="43" t="s">
        <v>132</v>
      </c>
      <c r="D126" s="46">
        <v>842.21</v>
      </c>
      <c r="E126" s="47"/>
      <c r="F126" s="46">
        <v>1125</v>
      </c>
      <c r="G126" s="47"/>
      <c r="H126" s="46">
        <f t="shared" si="27"/>
        <v>-282.79000000000002</v>
      </c>
      <c r="I126" s="47"/>
      <c r="J126" s="78">
        <f t="shared" si="28"/>
        <v>0.74863000000000002</v>
      </c>
      <c r="K126" s="43" t="s">
        <v>132</v>
      </c>
      <c r="L126" s="75" t="b">
        <f t="shared" si="15"/>
        <v>1</v>
      </c>
      <c r="O126" s="69" t="s">
        <v>63</v>
      </c>
      <c r="P126" s="46">
        <f t="shared" si="16"/>
        <v>842.21</v>
      </c>
      <c r="Q126" s="46">
        <f t="shared" si="17"/>
        <v>1125</v>
      </c>
    </row>
    <row r="127" spans="1:17" ht="12" x14ac:dyDescent="0.2">
      <c r="A127" s="43"/>
      <c r="B127" s="43"/>
      <c r="C127" s="43" t="s">
        <v>133</v>
      </c>
      <c r="D127" s="46">
        <v>951.44</v>
      </c>
      <c r="E127" s="47"/>
      <c r="F127" s="46">
        <v>3900</v>
      </c>
      <c r="G127" s="47"/>
      <c r="H127" s="46">
        <f t="shared" si="27"/>
        <v>-2948.56</v>
      </c>
      <c r="I127" s="47"/>
      <c r="J127" s="78">
        <f t="shared" si="28"/>
        <v>0.24396000000000001</v>
      </c>
      <c r="K127" s="43" t="s">
        <v>133</v>
      </c>
      <c r="L127" s="75" t="b">
        <f t="shared" si="15"/>
        <v>1</v>
      </c>
      <c r="O127" s="69" t="s">
        <v>196</v>
      </c>
      <c r="P127" s="46">
        <f t="shared" si="16"/>
        <v>951.44</v>
      </c>
      <c r="Q127" s="46">
        <f t="shared" si="17"/>
        <v>3900</v>
      </c>
    </row>
    <row r="128" spans="1:17" ht="12" x14ac:dyDescent="0.2">
      <c r="A128" s="43"/>
      <c r="B128" s="43"/>
      <c r="C128" s="43" t="s">
        <v>134</v>
      </c>
      <c r="D128" s="46">
        <v>11314</v>
      </c>
      <c r="E128" s="47"/>
      <c r="F128" s="46">
        <v>12583.33</v>
      </c>
      <c r="G128" s="47"/>
      <c r="H128" s="46">
        <f t="shared" si="27"/>
        <v>-1269.33</v>
      </c>
      <c r="I128" s="47"/>
      <c r="J128" s="78">
        <f t="shared" si="28"/>
        <v>0.89912999999999998</v>
      </c>
      <c r="K128" s="43" t="s">
        <v>134</v>
      </c>
      <c r="L128" s="75" t="b">
        <f t="shared" si="15"/>
        <v>1</v>
      </c>
      <c r="O128" s="69" t="s">
        <v>198</v>
      </c>
      <c r="P128" s="46">
        <f t="shared" si="16"/>
        <v>11314</v>
      </c>
      <c r="Q128" s="46">
        <f t="shared" si="17"/>
        <v>12583.33</v>
      </c>
    </row>
    <row r="129" spans="1:17" ht="12" x14ac:dyDescent="0.2">
      <c r="A129" s="43"/>
      <c r="B129" s="43"/>
      <c r="C129" s="43" t="s">
        <v>135</v>
      </c>
      <c r="D129" s="46">
        <v>9473.35</v>
      </c>
      <c r="E129" s="47"/>
      <c r="F129" s="46">
        <v>12500</v>
      </c>
      <c r="G129" s="47"/>
      <c r="H129" s="46">
        <f t="shared" si="27"/>
        <v>-3026.65</v>
      </c>
      <c r="I129" s="47"/>
      <c r="J129" s="78">
        <f t="shared" si="28"/>
        <v>0.75787000000000004</v>
      </c>
      <c r="K129" s="43" t="s">
        <v>135</v>
      </c>
      <c r="L129" s="75" t="b">
        <f t="shared" si="15"/>
        <v>1</v>
      </c>
      <c r="O129" s="69" t="s">
        <v>200</v>
      </c>
      <c r="P129" s="46">
        <f t="shared" si="16"/>
        <v>9473.35</v>
      </c>
      <c r="Q129" s="46">
        <f t="shared" si="17"/>
        <v>12500</v>
      </c>
    </row>
    <row r="130" spans="1:17" ht="12" x14ac:dyDescent="0.2">
      <c r="A130" s="43"/>
      <c r="B130" s="43"/>
      <c r="C130" s="43" t="s">
        <v>136</v>
      </c>
      <c r="D130" s="46">
        <v>1558.48</v>
      </c>
      <c r="E130" s="47"/>
      <c r="F130" s="46">
        <v>2800</v>
      </c>
      <c r="G130" s="47"/>
      <c r="H130" s="46">
        <f t="shared" si="27"/>
        <v>-1241.52</v>
      </c>
      <c r="I130" s="47"/>
      <c r="J130" s="78">
        <f t="shared" si="28"/>
        <v>0.55659999999999998</v>
      </c>
      <c r="K130" s="43" t="s">
        <v>136</v>
      </c>
      <c r="L130" s="75" t="b">
        <f t="shared" si="15"/>
        <v>1</v>
      </c>
      <c r="O130" s="69" t="s">
        <v>202</v>
      </c>
      <c r="P130" s="46">
        <f t="shared" si="16"/>
        <v>1558.48</v>
      </c>
      <c r="Q130" s="46">
        <f t="shared" si="17"/>
        <v>2800</v>
      </c>
    </row>
    <row r="131" spans="1:17" ht="12" x14ac:dyDescent="0.2">
      <c r="A131" s="43"/>
      <c r="B131" s="43"/>
      <c r="C131" s="43" t="s">
        <v>137</v>
      </c>
      <c r="D131" s="46">
        <v>8876.65</v>
      </c>
      <c r="E131" s="47"/>
      <c r="F131" s="46">
        <v>5450</v>
      </c>
      <c r="G131" s="47"/>
      <c r="H131" s="46">
        <f t="shared" si="27"/>
        <v>3426.65</v>
      </c>
      <c r="I131" s="47"/>
      <c r="J131" s="78">
        <f t="shared" si="28"/>
        <v>1.6287400000000001</v>
      </c>
      <c r="K131" s="43" t="s">
        <v>137</v>
      </c>
      <c r="L131" s="75" t="b">
        <f t="shared" si="15"/>
        <v>1</v>
      </c>
      <c r="O131" s="69" t="s">
        <v>17</v>
      </c>
      <c r="P131" s="46">
        <f t="shared" si="16"/>
        <v>8876.65</v>
      </c>
      <c r="Q131" s="46">
        <f t="shared" si="17"/>
        <v>5450</v>
      </c>
    </row>
    <row r="132" spans="1:17" ht="12" x14ac:dyDescent="0.2">
      <c r="A132" s="43"/>
      <c r="B132" s="43"/>
      <c r="C132" s="43" t="s">
        <v>138</v>
      </c>
      <c r="D132" s="46">
        <v>12000</v>
      </c>
      <c r="E132" s="47"/>
      <c r="F132" s="46">
        <v>12041.67</v>
      </c>
      <c r="G132" s="47"/>
      <c r="H132" s="46">
        <f t="shared" si="27"/>
        <v>-41.67</v>
      </c>
      <c r="I132" s="47"/>
      <c r="J132" s="78">
        <f t="shared" si="28"/>
        <v>0.99653999999999998</v>
      </c>
      <c r="K132" s="43" t="s">
        <v>138</v>
      </c>
      <c r="L132" s="75" t="b">
        <f t="shared" si="15"/>
        <v>1</v>
      </c>
      <c r="O132" s="69" t="s">
        <v>33</v>
      </c>
      <c r="P132" s="46">
        <f t="shared" si="16"/>
        <v>12000</v>
      </c>
      <c r="Q132" s="46">
        <f t="shared" si="17"/>
        <v>12041.67</v>
      </c>
    </row>
    <row r="133" spans="1:17" ht="12" x14ac:dyDescent="0.2">
      <c r="A133" s="43"/>
      <c r="B133" s="43"/>
      <c r="C133" s="43" t="s">
        <v>139</v>
      </c>
      <c r="D133" s="46">
        <v>0</v>
      </c>
      <c r="E133" s="47"/>
      <c r="F133" s="46">
        <v>2741.67</v>
      </c>
      <c r="G133" s="47"/>
      <c r="H133" s="46">
        <f t="shared" si="27"/>
        <v>-2741.67</v>
      </c>
      <c r="I133" s="47"/>
      <c r="J133" s="78">
        <f t="shared" si="28"/>
        <v>0</v>
      </c>
      <c r="K133" s="43" t="s">
        <v>139</v>
      </c>
      <c r="L133" s="75" t="b">
        <f t="shared" ref="L133:L198" si="29">K133=C133</f>
        <v>1</v>
      </c>
      <c r="O133" s="69" t="s">
        <v>206</v>
      </c>
      <c r="P133" s="46">
        <f t="shared" si="16"/>
        <v>0</v>
      </c>
      <c r="Q133" s="46">
        <f t="shared" si="17"/>
        <v>2741.67</v>
      </c>
    </row>
    <row r="134" spans="1:17" ht="12" x14ac:dyDescent="0.2">
      <c r="A134" s="43"/>
      <c r="B134" s="43"/>
      <c r="C134" s="43" t="s">
        <v>552</v>
      </c>
      <c r="D134" s="46">
        <v>10988.43</v>
      </c>
      <c r="E134" s="47"/>
      <c r="F134" s="46">
        <v>18333.330000000002</v>
      </c>
      <c r="G134" s="47"/>
      <c r="H134" s="46">
        <f t="shared" si="27"/>
        <v>-7344.9</v>
      </c>
      <c r="I134" s="47"/>
      <c r="J134" s="78">
        <f t="shared" si="28"/>
        <v>0.59936999999999996</v>
      </c>
      <c r="K134" s="43" t="s">
        <v>552</v>
      </c>
      <c r="L134" s="75" t="b">
        <f t="shared" si="29"/>
        <v>1</v>
      </c>
      <c r="O134" s="69" t="s">
        <v>208</v>
      </c>
      <c r="P134" s="46">
        <f t="shared" si="16"/>
        <v>10988.43</v>
      </c>
      <c r="Q134" s="46">
        <f t="shared" si="17"/>
        <v>18333.330000000002</v>
      </c>
    </row>
    <row r="135" spans="1:17" ht="12" x14ac:dyDescent="0.2">
      <c r="A135" s="43"/>
      <c r="B135" s="43"/>
      <c r="C135" s="43" t="s">
        <v>553</v>
      </c>
      <c r="D135" s="46">
        <v>1641.51</v>
      </c>
      <c r="E135" s="47"/>
      <c r="F135" s="46">
        <v>2383.33</v>
      </c>
      <c r="G135" s="47"/>
      <c r="H135" s="46">
        <f t="shared" si="27"/>
        <v>-741.82</v>
      </c>
      <c r="I135" s="47"/>
      <c r="J135" s="78">
        <f t="shared" si="28"/>
        <v>0.68874999999999997</v>
      </c>
      <c r="K135" s="43" t="s">
        <v>553</v>
      </c>
      <c r="L135" s="75" t="b">
        <f t="shared" si="29"/>
        <v>1</v>
      </c>
      <c r="O135" s="69" t="s">
        <v>558</v>
      </c>
      <c r="P135" s="46">
        <f t="shared" si="16"/>
        <v>1641.51</v>
      </c>
      <c r="Q135" s="46">
        <f t="shared" si="17"/>
        <v>2383.33</v>
      </c>
    </row>
    <row r="136" spans="1:17" ht="12" x14ac:dyDescent="0.2">
      <c r="A136" s="43"/>
      <c r="B136" s="43"/>
      <c r="C136" s="43" t="s">
        <v>554</v>
      </c>
      <c r="D136" s="46">
        <v>437.33</v>
      </c>
      <c r="E136" s="47"/>
      <c r="F136" s="46">
        <v>458.33</v>
      </c>
      <c r="G136" s="47"/>
      <c r="H136" s="46">
        <f t="shared" si="27"/>
        <v>-21</v>
      </c>
      <c r="I136" s="47"/>
      <c r="J136" s="78">
        <f t="shared" si="28"/>
        <v>0.95418000000000003</v>
      </c>
      <c r="K136" s="43" t="s">
        <v>554</v>
      </c>
      <c r="L136" s="75" t="b">
        <f t="shared" si="29"/>
        <v>1</v>
      </c>
      <c r="O136" s="69" t="s">
        <v>559</v>
      </c>
      <c r="P136" s="46">
        <f t="shared" ref="P136:P199" si="30">+D136</f>
        <v>437.33</v>
      </c>
      <c r="Q136" s="46">
        <f t="shared" ref="Q136:Q199" si="31">+F136</f>
        <v>458.33</v>
      </c>
    </row>
    <row r="137" spans="1:17" ht="12" x14ac:dyDescent="0.2">
      <c r="A137" s="43"/>
      <c r="B137" s="43"/>
      <c r="C137" s="43" t="s">
        <v>141</v>
      </c>
      <c r="D137" s="46">
        <v>4620.17</v>
      </c>
      <c r="E137" s="47"/>
      <c r="F137" s="46">
        <v>791.67</v>
      </c>
      <c r="G137" s="47"/>
      <c r="H137" s="46">
        <f t="shared" si="27"/>
        <v>3828.5</v>
      </c>
      <c r="I137" s="47"/>
      <c r="J137" s="78">
        <f t="shared" si="28"/>
        <v>5.8359800000000002</v>
      </c>
      <c r="K137" s="43" t="s">
        <v>141</v>
      </c>
      <c r="L137" s="75" t="b">
        <f t="shared" si="29"/>
        <v>1</v>
      </c>
      <c r="O137" s="69" t="s">
        <v>210</v>
      </c>
      <c r="P137" s="46">
        <f t="shared" si="30"/>
        <v>4620.17</v>
      </c>
      <c r="Q137" s="46">
        <f t="shared" si="31"/>
        <v>791.67</v>
      </c>
    </row>
    <row r="138" spans="1:17" ht="12" x14ac:dyDescent="0.2">
      <c r="A138" s="43"/>
      <c r="B138" s="43"/>
      <c r="C138" s="43" t="s">
        <v>142</v>
      </c>
      <c r="D138" s="46">
        <v>18968.75</v>
      </c>
      <c r="E138" s="47"/>
      <c r="F138" s="46">
        <v>1620</v>
      </c>
      <c r="G138" s="47"/>
      <c r="H138" s="46">
        <f t="shared" si="27"/>
        <v>17348.75</v>
      </c>
      <c r="I138" s="47"/>
      <c r="J138" s="78">
        <f t="shared" si="28"/>
        <v>11.709099999999999</v>
      </c>
      <c r="K138" s="43" t="s">
        <v>142</v>
      </c>
      <c r="L138" s="75" t="b">
        <f t="shared" si="29"/>
        <v>1</v>
      </c>
      <c r="O138" s="69" t="s">
        <v>212</v>
      </c>
      <c r="P138" s="46">
        <f t="shared" si="30"/>
        <v>18968.75</v>
      </c>
      <c r="Q138" s="46">
        <f t="shared" si="31"/>
        <v>1620</v>
      </c>
    </row>
    <row r="139" spans="1:17" ht="12" x14ac:dyDescent="0.2">
      <c r="A139" s="43"/>
      <c r="B139" s="43"/>
      <c r="C139" s="43" t="s">
        <v>143</v>
      </c>
      <c r="D139" s="46">
        <v>0</v>
      </c>
      <c r="E139" s="47"/>
      <c r="F139" s="46">
        <v>10000</v>
      </c>
      <c r="G139" s="47"/>
      <c r="H139" s="46">
        <f t="shared" si="27"/>
        <v>-10000</v>
      </c>
      <c r="I139" s="47"/>
      <c r="J139" s="78">
        <f t="shared" si="28"/>
        <v>0</v>
      </c>
      <c r="K139" s="43" t="s">
        <v>143</v>
      </c>
      <c r="L139" s="75" t="b">
        <f t="shared" si="29"/>
        <v>1</v>
      </c>
      <c r="O139" s="69" t="s">
        <v>213</v>
      </c>
      <c r="P139" s="46">
        <f t="shared" si="30"/>
        <v>0</v>
      </c>
      <c r="Q139" s="46">
        <f t="shared" si="31"/>
        <v>10000</v>
      </c>
    </row>
    <row r="140" spans="1:17" ht="12.75" thickBot="1" x14ac:dyDescent="0.25">
      <c r="A140" s="43"/>
      <c r="B140" s="43"/>
      <c r="C140" s="43" t="s">
        <v>144</v>
      </c>
      <c r="D140" s="48">
        <v>0</v>
      </c>
      <c r="E140" s="47"/>
      <c r="F140" s="48">
        <v>2500</v>
      </c>
      <c r="G140" s="47"/>
      <c r="H140" s="46">
        <f t="shared" si="27"/>
        <v>-2500</v>
      </c>
      <c r="I140" s="47"/>
      <c r="J140" s="78">
        <f t="shared" si="28"/>
        <v>0</v>
      </c>
      <c r="K140" s="43" t="s">
        <v>144</v>
      </c>
      <c r="L140" s="75" t="b">
        <f t="shared" si="29"/>
        <v>1</v>
      </c>
      <c r="O140" s="69" t="s">
        <v>214</v>
      </c>
      <c r="P140" s="46">
        <f t="shared" si="30"/>
        <v>0</v>
      </c>
      <c r="Q140" s="46">
        <f t="shared" si="31"/>
        <v>2500</v>
      </c>
    </row>
    <row r="141" spans="1:17" ht="12.75" thickBot="1" x14ac:dyDescent="0.25">
      <c r="A141" s="43"/>
      <c r="B141" s="43" t="s">
        <v>147</v>
      </c>
      <c r="C141" s="43" t="s">
        <v>145</v>
      </c>
      <c r="D141" s="48">
        <v>0</v>
      </c>
      <c r="E141" s="48"/>
      <c r="F141" s="48"/>
      <c r="G141" s="47"/>
      <c r="H141" s="48"/>
      <c r="I141" s="47"/>
      <c r="J141" s="79"/>
      <c r="K141" s="43" t="s">
        <v>145</v>
      </c>
      <c r="L141" s="75" t="b">
        <f t="shared" si="29"/>
        <v>1</v>
      </c>
      <c r="O141" s="69" t="s">
        <v>88</v>
      </c>
      <c r="P141" s="46">
        <f t="shared" si="30"/>
        <v>0</v>
      </c>
      <c r="Q141" s="46">
        <f t="shared" si="31"/>
        <v>0</v>
      </c>
    </row>
    <row r="142" spans="1:17" ht="12" x14ac:dyDescent="0.2">
      <c r="A142" s="43"/>
      <c r="B142" s="43"/>
      <c r="C142" s="43"/>
      <c r="D142" s="46">
        <f>ROUND(SUM(D124:D141),5)</f>
        <v>82139.22</v>
      </c>
      <c r="E142" s="46"/>
      <c r="F142" s="46">
        <f>ROUND(SUM(F124:F141),5)</f>
        <v>89520</v>
      </c>
      <c r="G142" s="47"/>
      <c r="H142" s="46">
        <f>ROUND((D142-F142),5)</f>
        <v>-7380.78</v>
      </c>
      <c r="I142" s="47"/>
      <c r="J142" s="78">
        <f>ROUND(IF(F142=0, IF(D142=0, 0, 1), D142/F142),5)</f>
        <v>0.91754999999999998</v>
      </c>
      <c r="K142" s="43"/>
      <c r="L142" s="75" t="b">
        <f t="shared" si="29"/>
        <v>1</v>
      </c>
      <c r="O142" s="69"/>
      <c r="P142" s="46">
        <f t="shared" si="30"/>
        <v>82139.22</v>
      </c>
      <c r="Q142" s="46">
        <f t="shared" si="31"/>
        <v>89520</v>
      </c>
    </row>
    <row r="143" spans="1:17" ht="12" x14ac:dyDescent="0.2">
      <c r="A143" s="43"/>
      <c r="B143" s="43"/>
      <c r="C143" s="43"/>
      <c r="D143" s="46"/>
      <c r="E143" s="46"/>
      <c r="F143" s="46"/>
      <c r="G143" s="47"/>
      <c r="H143" s="46"/>
      <c r="I143" s="47"/>
      <c r="J143" s="78"/>
      <c r="K143" s="43"/>
      <c r="L143" s="75" t="b">
        <f t="shared" si="29"/>
        <v>1</v>
      </c>
      <c r="O143" s="69"/>
      <c r="P143" s="46">
        <f t="shared" si="30"/>
        <v>0</v>
      </c>
      <c r="Q143" s="46">
        <f t="shared" si="31"/>
        <v>0</v>
      </c>
    </row>
    <row r="144" spans="1:17" ht="12" x14ac:dyDescent="0.2">
      <c r="A144" s="43"/>
      <c r="B144" s="43"/>
      <c r="C144" s="43" t="s">
        <v>148</v>
      </c>
      <c r="D144" s="46">
        <v>134557.09</v>
      </c>
      <c r="E144" s="47"/>
      <c r="F144" s="46">
        <v>143524.82</v>
      </c>
      <c r="G144" s="47"/>
      <c r="H144" s="46">
        <f>ROUND((D144-F144),5)</f>
        <v>-8967.73</v>
      </c>
      <c r="I144" s="47"/>
      <c r="J144" s="78">
        <f>ROUND(IF(F144=0, IF(D144=0, 0, 1), D144/F144),5)</f>
        <v>0.93752000000000002</v>
      </c>
      <c r="K144" s="43" t="s">
        <v>148</v>
      </c>
      <c r="L144" s="75" t="b">
        <f t="shared" si="29"/>
        <v>1</v>
      </c>
      <c r="O144" s="69" t="s">
        <v>215</v>
      </c>
      <c r="P144" s="46">
        <f t="shared" si="30"/>
        <v>134557.09</v>
      </c>
      <c r="Q144" s="46">
        <f t="shared" si="31"/>
        <v>143524.82</v>
      </c>
    </row>
    <row r="145" spans="1:17" ht="12" x14ac:dyDescent="0.2">
      <c r="A145" s="43"/>
      <c r="B145" s="43"/>
      <c r="C145" s="43" t="s">
        <v>149</v>
      </c>
      <c r="D145" s="46">
        <v>0</v>
      </c>
      <c r="E145" s="47"/>
      <c r="F145" s="46">
        <v>20650.13</v>
      </c>
      <c r="G145" s="47"/>
      <c r="H145" s="46">
        <f>ROUND((D145-F145),5)</f>
        <v>-20650.13</v>
      </c>
      <c r="I145" s="47"/>
      <c r="J145" s="78">
        <f>ROUND(IF(F145=0, IF(D145=0, 0, 1), D145/F145),5)</f>
        <v>0</v>
      </c>
      <c r="K145" s="43" t="s">
        <v>149</v>
      </c>
      <c r="L145" s="75" t="b">
        <f t="shared" si="29"/>
        <v>1</v>
      </c>
      <c r="O145" s="69" t="s">
        <v>217</v>
      </c>
      <c r="P145" s="46">
        <f t="shared" si="30"/>
        <v>0</v>
      </c>
      <c r="Q145" s="46">
        <f t="shared" si="31"/>
        <v>20650.13</v>
      </c>
    </row>
    <row r="146" spans="1:17" ht="12.75" thickBot="1" x14ac:dyDescent="0.25">
      <c r="A146" s="43"/>
      <c r="C146" s="43" t="s">
        <v>150</v>
      </c>
      <c r="D146" s="48">
        <v>0</v>
      </c>
      <c r="E146" s="47"/>
      <c r="F146" s="48">
        <v>1877.08</v>
      </c>
      <c r="G146" s="47"/>
      <c r="H146" s="46">
        <f>ROUND((D146-F146),5)</f>
        <v>-1877.08</v>
      </c>
      <c r="I146" s="47"/>
      <c r="J146" s="78">
        <f>ROUND(IF(F146=0, IF(D146=0, 0, 1), D146/F146),5)</f>
        <v>0</v>
      </c>
      <c r="K146" s="43" t="s">
        <v>150</v>
      </c>
      <c r="L146" s="75" t="b">
        <f t="shared" si="29"/>
        <v>1</v>
      </c>
      <c r="O146" s="69" t="s">
        <v>34</v>
      </c>
      <c r="P146" s="46">
        <f t="shared" si="30"/>
        <v>0</v>
      </c>
      <c r="Q146" s="46">
        <f t="shared" si="31"/>
        <v>1877.08</v>
      </c>
    </row>
    <row r="147" spans="1:17" ht="12.75" thickBot="1" x14ac:dyDescent="0.25">
      <c r="A147" s="43"/>
      <c r="C147" s="43" t="s">
        <v>151</v>
      </c>
      <c r="D147" s="48">
        <v>0</v>
      </c>
      <c r="E147" s="48"/>
      <c r="F147" s="48"/>
      <c r="G147" s="47"/>
      <c r="H147" s="48"/>
      <c r="I147" s="47"/>
      <c r="J147" s="79"/>
      <c r="K147" s="43" t="s">
        <v>151</v>
      </c>
      <c r="L147" s="75" t="b">
        <f t="shared" si="29"/>
        <v>1</v>
      </c>
      <c r="O147" s="69" t="s">
        <v>220</v>
      </c>
      <c r="P147" s="46">
        <f t="shared" si="30"/>
        <v>0</v>
      </c>
      <c r="Q147" s="46">
        <f t="shared" si="31"/>
        <v>0</v>
      </c>
    </row>
    <row r="148" spans="1:17" ht="12" x14ac:dyDescent="0.2">
      <c r="A148" s="43"/>
      <c r="B148" s="43" t="s">
        <v>152</v>
      </c>
      <c r="C148" s="43"/>
      <c r="D148" s="46">
        <f>ROUND(SUM(D143:D147),5)</f>
        <v>134557.09</v>
      </c>
      <c r="E148" s="46"/>
      <c r="F148" s="46">
        <f>ROUND(SUM(F143:F147),5)</f>
        <v>166052.03</v>
      </c>
      <c r="G148" s="47"/>
      <c r="H148" s="46">
        <f>ROUND((D148-F148),5)</f>
        <v>-31494.94</v>
      </c>
      <c r="I148" s="47"/>
      <c r="J148" s="78">
        <f>ROUND(IF(F148=0, IF(D148=0, 0, 1), D148/F148),5)</f>
        <v>0.81032999999999999</v>
      </c>
      <c r="K148" s="43"/>
      <c r="L148" s="75" t="b">
        <f t="shared" si="29"/>
        <v>1</v>
      </c>
      <c r="O148" s="69"/>
      <c r="P148" s="46">
        <f t="shared" si="30"/>
        <v>134557.09</v>
      </c>
      <c r="Q148" s="46">
        <f t="shared" si="31"/>
        <v>166052.03</v>
      </c>
    </row>
    <row r="149" spans="1:17" ht="12" x14ac:dyDescent="0.2">
      <c r="A149" s="43"/>
      <c r="B149" s="43" t="s">
        <v>288</v>
      </c>
      <c r="C149" s="43"/>
      <c r="D149" s="46"/>
      <c r="E149" s="46"/>
      <c r="F149" s="46"/>
      <c r="G149" s="47"/>
      <c r="H149" s="46"/>
      <c r="I149" s="47"/>
      <c r="J149" s="78"/>
      <c r="K149" s="43"/>
      <c r="L149" s="75" t="b">
        <f t="shared" si="29"/>
        <v>1</v>
      </c>
      <c r="O149" s="69"/>
      <c r="P149" s="46">
        <f t="shared" si="30"/>
        <v>0</v>
      </c>
      <c r="Q149" s="46">
        <f t="shared" si="31"/>
        <v>0</v>
      </c>
    </row>
    <row r="150" spans="1:17" ht="12" x14ac:dyDescent="0.2">
      <c r="A150" s="43"/>
      <c r="B150" s="43"/>
      <c r="C150" s="43" t="s">
        <v>615</v>
      </c>
      <c r="D150" s="46">
        <v>75</v>
      </c>
      <c r="E150" s="47"/>
      <c r="F150" s="46"/>
      <c r="G150" s="47"/>
      <c r="H150" s="46"/>
      <c r="I150" s="47"/>
      <c r="J150" s="78"/>
      <c r="K150" s="43" t="s">
        <v>615</v>
      </c>
      <c r="L150" s="75" t="b">
        <f>K150=C150</f>
        <v>1</v>
      </c>
      <c r="O150" s="69" t="s">
        <v>616</v>
      </c>
      <c r="P150" s="46">
        <f t="shared" si="30"/>
        <v>75</v>
      </c>
      <c r="Q150" s="46">
        <f t="shared" si="31"/>
        <v>0</v>
      </c>
    </row>
    <row r="151" spans="1:17" ht="12" x14ac:dyDescent="0.2">
      <c r="A151" s="43"/>
      <c r="B151" s="43"/>
      <c r="C151" s="43" t="s">
        <v>289</v>
      </c>
      <c r="D151" s="46">
        <v>545.9</v>
      </c>
      <c r="E151" s="47"/>
      <c r="F151" s="46">
        <v>390</v>
      </c>
      <c r="G151" s="47"/>
      <c r="H151" s="46">
        <f t="shared" ref="H151:H170" si="32">ROUND((D151-F151),5)</f>
        <v>155.9</v>
      </c>
      <c r="I151" s="47"/>
      <c r="J151" s="78">
        <f t="shared" ref="J151:J170" si="33">ROUND(IF(F151=0, IF(D151=0, 0, 1), D151/F151),5)</f>
        <v>1.39974</v>
      </c>
      <c r="K151" s="43" t="s">
        <v>289</v>
      </c>
      <c r="L151" s="75" t="b">
        <f t="shared" si="29"/>
        <v>1</v>
      </c>
      <c r="O151" s="69" t="s">
        <v>374</v>
      </c>
      <c r="P151" s="46">
        <f t="shared" si="30"/>
        <v>545.9</v>
      </c>
      <c r="Q151" s="46">
        <f t="shared" si="31"/>
        <v>390</v>
      </c>
    </row>
    <row r="152" spans="1:17" ht="12" x14ac:dyDescent="0.2">
      <c r="A152" s="43"/>
      <c r="B152" s="43"/>
      <c r="C152" s="43" t="s">
        <v>596</v>
      </c>
      <c r="D152" s="46">
        <v>389.86</v>
      </c>
      <c r="E152" s="47"/>
      <c r="F152" s="46">
        <v>200</v>
      </c>
      <c r="G152" s="47"/>
      <c r="H152" s="46">
        <f t="shared" si="32"/>
        <v>189.86</v>
      </c>
      <c r="I152" s="47"/>
      <c r="J152" s="78">
        <f t="shared" si="33"/>
        <v>1.9493</v>
      </c>
      <c r="K152" s="43" t="s">
        <v>596</v>
      </c>
      <c r="L152" s="75" t="b">
        <f t="shared" si="29"/>
        <v>1</v>
      </c>
      <c r="O152" s="69" t="s">
        <v>597</v>
      </c>
      <c r="P152" s="46">
        <f t="shared" si="30"/>
        <v>389.86</v>
      </c>
      <c r="Q152" s="46">
        <f t="shared" si="31"/>
        <v>200</v>
      </c>
    </row>
    <row r="153" spans="1:17" ht="12" x14ac:dyDescent="0.2">
      <c r="A153" s="43"/>
      <c r="B153" s="43"/>
      <c r="C153" s="43" t="s">
        <v>290</v>
      </c>
      <c r="D153" s="46">
        <v>0</v>
      </c>
      <c r="E153" s="47"/>
      <c r="F153" s="46">
        <v>25</v>
      </c>
      <c r="G153" s="47"/>
      <c r="H153" s="46">
        <f t="shared" si="32"/>
        <v>-25</v>
      </c>
      <c r="I153" s="47"/>
      <c r="J153" s="78">
        <f t="shared" si="33"/>
        <v>0</v>
      </c>
      <c r="K153" s="43" t="s">
        <v>290</v>
      </c>
      <c r="L153" s="75" t="b">
        <f t="shared" si="29"/>
        <v>1</v>
      </c>
      <c r="O153" s="69" t="s">
        <v>375</v>
      </c>
      <c r="P153" s="46">
        <f t="shared" si="30"/>
        <v>0</v>
      </c>
      <c r="Q153" s="46">
        <f t="shared" si="31"/>
        <v>25</v>
      </c>
    </row>
    <row r="154" spans="1:17" ht="12" x14ac:dyDescent="0.2">
      <c r="A154" s="43"/>
      <c r="B154" s="43"/>
      <c r="C154" s="43" t="s">
        <v>291</v>
      </c>
      <c r="D154" s="46">
        <v>0</v>
      </c>
      <c r="E154" s="47"/>
      <c r="F154" s="46">
        <v>125</v>
      </c>
      <c r="G154" s="47"/>
      <c r="H154" s="46">
        <f t="shared" si="32"/>
        <v>-125</v>
      </c>
      <c r="I154" s="47"/>
      <c r="J154" s="78">
        <f t="shared" si="33"/>
        <v>0</v>
      </c>
      <c r="K154" s="43" t="s">
        <v>291</v>
      </c>
      <c r="L154" s="75" t="b">
        <f t="shared" si="29"/>
        <v>1</v>
      </c>
      <c r="O154" s="69" t="s">
        <v>376</v>
      </c>
      <c r="P154" s="46">
        <f t="shared" si="30"/>
        <v>0</v>
      </c>
      <c r="Q154" s="46">
        <f t="shared" si="31"/>
        <v>125</v>
      </c>
    </row>
    <row r="155" spans="1:17" ht="12" x14ac:dyDescent="0.2">
      <c r="A155" s="43"/>
      <c r="B155" s="43"/>
      <c r="C155" s="43" t="s">
        <v>292</v>
      </c>
      <c r="D155" s="46">
        <v>171.58</v>
      </c>
      <c r="E155" s="47"/>
      <c r="F155" s="46">
        <v>190</v>
      </c>
      <c r="G155" s="47"/>
      <c r="H155" s="46">
        <f t="shared" si="32"/>
        <v>-18.420000000000002</v>
      </c>
      <c r="I155" s="47"/>
      <c r="J155" s="78">
        <f t="shared" si="33"/>
        <v>0.90305000000000002</v>
      </c>
      <c r="K155" s="43" t="s">
        <v>292</v>
      </c>
      <c r="L155" s="75" t="b">
        <f t="shared" si="29"/>
        <v>1</v>
      </c>
      <c r="O155" s="69" t="s">
        <v>377</v>
      </c>
      <c r="P155" s="46">
        <f t="shared" si="30"/>
        <v>171.58</v>
      </c>
      <c r="Q155" s="46">
        <f t="shared" si="31"/>
        <v>190</v>
      </c>
    </row>
    <row r="156" spans="1:17" ht="12" x14ac:dyDescent="0.2">
      <c r="A156" s="43"/>
      <c r="B156" s="43"/>
      <c r="C156" s="43" t="s">
        <v>293</v>
      </c>
      <c r="D156" s="46">
        <v>70.900000000000006</v>
      </c>
      <c r="E156" s="47"/>
      <c r="F156" s="46">
        <v>125</v>
      </c>
      <c r="G156" s="47"/>
      <c r="H156" s="46">
        <f t="shared" si="32"/>
        <v>-54.1</v>
      </c>
      <c r="I156" s="47"/>
      <c r="J156" s="78">
        <f t="shared" si="33"/>
        <v>0.56720000000000004</v>
      </c>
      <c r="K156" s="43" t="s">
        <v>293</v>
      </c>
      <c r="L156" s="75" t="b">
        <f t="shared" si="29"/>
        <v>1</v>
      </c>
      <c r="O156" s="69" t="s">
        <v>378</v>
      </c>
      <c r="P156" s="46">
        <f t="shared" si="30"/>
        <v>70.900000000000006</v>
      </c>
      <c r="Q156" s="46">
        <f t="shared" si="31"/>
        <v>125</v>
      </c>
    </row>
    <row r="157" spans="1:17" ht="12" x14ac:dyDescent="0.2">
      <c r="A157" s="43"/>
      <c r="B157" s="43"/>
      <c r="C157" s="43" t="s">
        <v>294</v>
      </c>
      <c r="D157" s="46">
        <v>490.85</v>
      </c>
      <c r="E157" s="47"/>
      <c r="F157" s="46">
        <v>495</v>
      </c>
      <c r="G157" s="47"/>
      <c r="H157" s="46">
        <f t="shared" si="32"/>
        <v>-4.1500000000000004</v>
      </c>
      <c r="I157" s="47"/>
      <c r="J157" s="78">
        <f t="shared" si="33"/>
        <v>0.99161999999999995</v>
      </c>
      <c r="K157" s="43" t="s">
        <v>294</v>
      </c>
      <c r="L157" s="75" t="b">
        <f t="shared" si="29"/>
        <v>1</v>
      </c>
      <c r="O157" s="69" t="s">
        <v>379</v>
      </c>
      <c r="P157" s="46">
        <f t="shared" si="30"/>
        <v>490.85</v>
      </c>
      <c r="Q157" s="46">
        <f t="shared" si="31"/>
        <v>495</v>
      </c>
    </row>
    <row r="158" spans="1:17" ht="12" x14ac:dyDescent="0.2">
      <c r="A158" s="43"/>
      <c r="B158" s="43"/>
      <c r="C158" s="43" t="s">
        <v>295</v>
      </c>
      <c r="D158" s="46">
        <v>0</v>
      </c>
      <c r="E158" s="46"/>
      <c r="F158" s="46">
        <v>0</v>
      </c>
      <c r="G158" s="47"/>
      <c r="H158" s="46">
        <f t="shared" si="32"/>
        <v>0</v>
      </c>
      <c r="I158" s="47"/>
      <c r="J158" s="78">
        <f t="shared" si="33"/>
        <v>0</v>
      </c>
      <c r="K158" s="43" t="s">
        <v>295</v>
      </c>
      <c r="L158" s="75" t="b">
        <f t="shared" si="29"/>
        <v>1</v>
      </c>
      <c r="O158" s="69" t="s">
        <v>380</v>
      </c>
      <c r="P158" s="46">
        <f t="shared" si="30"/>
        <v>0</v>
      </c>
      <c r="Q158" s="46">
        <f t="shared" si="31"/>
        <v>0</v>
      </c>
    </row>
    <row r="159" spans="1:17" ht="12" x14ac:dyDescent="0.2">
      <c r="A159" s="43"/>
      <c r="B159" s="43"/>
      <c r="C159" s="43" t="s">
        <v>296</v>
      </c>
      <c r="D159" s="46">
        <v>0</v>
      </c>
      <c r="E159" s="47"/>
      <c r="F159" s="46">
        <v>50</v>
      </c>
      <c r="G159" s="47"/>
      <c r="H159" s="46">
        <f t="shared" si="32"/>
        <v>-50</v>
      </c>
      <c r="I159" s="47"/>
      <c r="J159" s="78">
        <f t="shared" si="33"/>
        <v>0</v>
      </c>
      <c r="K159" s="43" t="s">
        <v>296</v>
      </c>
      <c r="L159" s="75" t="b">
        <f t="shared" si="29"/>
        <v>1</v>
      </c>
      <c r="O159" s="69" t="s">
        <v>381</v>
      </c>
      <c r="P159" s="46">
        <f t="shared" si="30"/>
        <v>0</v>
      </c>
      <c r="Q159" s="46">
        <f t="shared" si="31"/>
        <v>50</v>
      </c>
    </row>
    <row r="160" spans="1:17" ht="12" x14ac:dyDescent="0.2">
      <c r="A160" s="43"/>
      <c r="B160" s="43"/>
      <c r="C160" s="43" t="s">
        <v>297</v>
      </c>
      <c r="D160" s="46">
        <v>483.28</v>
      </c>
      <c r="E160" s="47"/>
      <c r="F160" s="46">
        <v>765</v>
      </c>
      <c r="G160" s="47"/>
      <c r="H160" s="46">
        <f t="shared" si="32"/>
        <v>-281.72000000000003</v>
      </c>
      <c r="I160" s="47"/>
      <c r="J160" s="78">
        <f t="shared" si="33"/>
        <v>0.63173999999999997</v>
      </c>
      <c r="K160" s="43" t="s">
        <v>297</v>
      </c>
      <c r="L160" s="75" t="b">
        <f t="shared" si="29"/>
        <v>1</v>
      </c>
      <c r="O160" s="69" t="s">
        <v>382</v>
      </c>
      <c r="P160" s="46">
        <f t="shared" si="30"/>
        <v>483.28</v>
      </c>
      <c r="Q160" s="46">
        <f t="shared" si="31"/>
        <v>765</v>
      </c>
    </row>
    <row r="161" spans="1:17" ht="12" x14ac:dyDescent="0.2">
      <c r="A161" s="43"/>
      <c r="B161" s="43"/>
      <c r="C161" s="43" t="s">
        <v>298</v>
      </c>
      <c r="D161" s="46">
        <v>7842.87</v>
      </c>
      <c r="E161" s="47"/>
      <c r="F161" s="46">
        <v>8000</v>
      </c>
      <c r="G161" s="47"/>
      <c r="H161" s="46">
        <f t="shared" si="32"/>
        <v>-157.13</v>
      </c>
      <c r="I161" s="47"/>
      <c r="J161" s="78">
        <f t="shared" si="33"/>
        <v>0.98036000000000001</v>
      </c>
      <c r="K161" s="43" t="s">
        <v>298</v>
      </c>
      <c r="L161" s="75" t="b">
        <f t="shared" si="29"/>
        <v>1</v>
      </c>
      <c r="O161" s="69" t="s">
        <v>383</v>
      </c>
      <c r="P161" s="46">
        <f t="shared" si="30"/>
        <v>7842.87</v>
      </c>
      <c r="Q161" s="46">
        <f t="shared" si="31"/>
        <v>8000</v>
      </c>
    </row>
    <row r="162" spans="1:17" ht="12" x14ac:dyDescent="0.2">
      <c r="A162" s="43"/>
      <c r="B162" s="43"/>
      <c r="C162" s="43" t="s">
        <v>299</v>
      </c>
      <c r="D162" s="46">
        <v>1349.85</v>
      </c>
      <c r="E162" s="47"/>
      <c r="F162" s="46">
        <v>1280</v>
      </c>
      <c r="G162" s="47"/>
      <c r="H162" s="46">
        <f t="shared" si="32"/>
        <v>69.849999999999994</v>
      </c>
      <c r="I162" s="47"/>
      <c r="J162" s="78">
        <f t="shared" si="33"/>
        <v>1.05457</v>
      </c>
      <c r="K162" s="43" t="s">
        <v>299</v>
      </c>
      <c r="L162" s="75" t="b">
        <f t="shared" si="29"/>
        <v>1</v>
      </c>
      <c r="O162" s="69" t="s">
        <v>384</v>
      </c>
      <c r="P162" s="46">
        <f t="shared" si="30"/>
        <v>1349.85</v>
      </c>
      <c r="Q162" s="46">
        <f t="shared" si="31"/>
        <v>1280</v>
      </c>
    </row>
    <row r="163" spans="1:17" ht="12" x14ac:dyDescent="0.2">
      <c r="A163" s="43"/>
      <c r="B163" s="43"/>
      <c r="C163" s="43" t="s">
        <v>300</v>
      </c>
      <c r="D163" s="46">
        <v>485.05</v>
      </c>
      <c r="E163" s="47"/>
      <c r="F163" s="46">
        <v>225</v>
      </c>
      <c r="G163" s="47"/>
      <c r="H163" s="46">
        <f t="shared" si="32"/>
        <v>260.05</v>
      </c>
      <c r="I163" s="47"/>
      <c r="J163" s="78">
        <f t="shared" si="33"/>
        <v>2.15578</v>
      </c>
      <c r="K163" s="43" t="s">
        <v>300</v>
      </c>
      <c r="L163" s="75" t="b">
        <f t="shared" si="29"/>
        <v>1</v>
      </c>
      <c r="O163" s="69" t="s">
        <v>385</v>
      </c>
      <c r="P163" s="46">
        <f t="shared" si="30"/>
        <v>485.05</v>
      </c>
      <c r="Q163" s="46">
        <f t="shared" si="31"/>
        <v>225</v>
      </c>
    </row>
    <row r="164" spans="1:17" ht="12" x14ac:dyDescent="0.2">
      <c r="A164" s="43"/>
      <c r="B164" s="43"/>
      <c r="C164" s="43" t="s">
        <v>301</v>
      </c>
      <c r="D164" s="46">
        <v>0</v>
      </c>
      <c r="E164" s="47"/>
      <c r="F164" s="46"/>
      <c r="G164" s="47"/>
      <c r="H164" s="46">
        <f t="shared" si="32"/>
        <v>0</v>
      </c>
      <c r="I164" s="47"/>
      <c r="J164" s="78">
        <f t="shared" si="33"/>
        <v>0</v>
      </c>
      <c r="K164" s="43" t="s">
        <v>301</v>
      </c>
      <c r="L164" s="75" t="b">
        <f t="shared" si="29"/>
        <v>1</v>
      </c>
      <c r="O164" s="69" t="s">
        <v>386</v>
      </c>
      <c r="P164" s="46">
        <f t="shared" si="30"/>
        <v>0</v>
      </c>
      <c r="Q164" s="46">
        <f t="shared" si="31"/>
        <v>0</v>
      </c>
    </row>
    <row r="165" spans="1:17" ht="12" x14ac:dyDescent="0.2">
      <c r="A165" s="43"/>
      <c r="B165" s="43"/>
      <c r="C165" s="43" t="s">
        <v>302</v>
      </c>
      <c r="D165" s="46">
        <v>0</v>
      </c>
      <c r="E165" s="47"/>
      <c r="F165" s="46"/>
      <c r="G165" s="47"/>
      <c r="H165" s="46">
        <f t="shared" si="32"/>
        <v>0</v>
      </c>
      <c r="I165" s="47"/>
      <c r="J165" s="78">
        <f t="shared" si="33"/>
        <v>0</v>
      </c>
      <c r="K165" s="43" t="s">
        <v>302</v>
      </c>
      <c r="L165" s="75" t="b">
        <f t="shared" si="29"/>
        <v>1</v>
      </c>
      <c r="O165" s="69" t="s">
        <v>387</v>
      </c>
      <c r="P165" s="46">
        <f t="shared" si="30"/>
        <v>0</v>
      </c>
      <c r="Q165" s="46">
        <f t="shared" si="31"/>
        <v>0</v>
      </c>
    </row>
    <row r="166" spans="1:17" ht="12.75" thickBot="1" x14ac:dyDescent="0.25">
      <c r="A166" s="43"/>
      <c r="B166" s="43"/>
      <c r="C166" s="43" t="s">
        <v>303</v>
      </c>
      <c r="D166" s="48">
        <v>16.57</v>
      </c>
      <c r="E166" s="47"/>
      <c r="F166" s="48">
        <v>208</v>
      </c>
      <c r="G166" s="47"/>
      <c r="H166" s="46">
        <f t="shared" si="32"/>
        <v>-191.43</v>
      </c>
      <c r="I166" s="47"/>
      <c r="J166" s="78">
        <f t="shared" si="33"/>
        <v>7.9659999999999995E-2</v>
      </c>
      <c r="K166" s="43" t="s">
        <v>303</v>
      </c>
      <c r="L166" s="75" t="b">
        <f t="shared" si="29"/>
        <v>1</v>
      </c>
      <c r="O166" s="69" t="s">
        <v>388</v>
      </c>
      <c r="P166" s="46">
        <f t="shared" si="30"/>
        <v>16.57</v>
      </c>
      <c r="Q166" s="46">
        <f t="shared" si="31"/>
        <v>208</v>
      </c>
    </row>
    <row r="167" spans="1:17" ht="12.75" thickBot="1" x14ac:dyDescent="0.25">
      <c r="A167" s="43"/>
      <c r="B167" s="43"/>
      <c r="C167" s="43" t="s">
        <v>304</v>
      </c>
      <c r="D167" s="48">
        <v>0</v>
      </c>
      <c r="E167" s="47"/>
      <c r="F167" s="48"/>
      <c r="G167" s="47"/>
      <c r="H167" s="46">
        <f t="shared" si="32"/>
        <v>0</v>
      </c>
      <c r="I167" s="47"/>
      <c r="J167" s="78">
        <f t="shared" si="33"/>
        <v>0</v>
      </c>
      <c r="K167" s="43" t="s">
        <v>304</v>
      </c>
      <c r="L167" s="75" t="b">
        <f t="shared" si="29"/>
        <v>1</v>
      </c>
      <c r="O167" s="69" t="s">
        <v>389</v>
      </c>
      <c r="P167" s="46">
        <f t="shared" si="30"/>
        <v>0</v>
      </c>
      <c r="Q167" s="46">
        <f t="shared" si="31"/>
        <v>0</v>
      </c>
    </row>
    <row r="168" spans="1:17" ht="12" x14ac:dyDescent="0.2">
      <c r="A168" s="43"/>
      <c r="B168" s="43"/>
      <c r="C168" s="43" t="s">
        <v>305</v>
      </c>
      <c r="D168" s="49">
        <v>0</v>
      </c>
      <c r="E168" s="49"/>
      <c r="F168" s="49">
        <v>0</v>
      </c>
      <c r="G168" s="47"/>
      <c r="H168" s="46">
        <f t="shared" si="32"/>
        <v>0</v>
      </c>
      <c r="I168" s="47"/>
      <c r="J168" s="78">
        <f t="shared" si="33"/>
        <v>0</v>
      </c>
      <c r="K168" s="43" t="s">
        <v>305</v>
      </c>
      <c r="L168" s="75" t="b">
        <f t="shared" si="29"/>
        <v>1</v>
      </c>
      <c r="O168" s="69" t="s">
        <v>390</v>
      </c>
      <c r="P168" s="46">
        <f t="shared" si="30"/>
        <v>0</v>
      </c>
      <c r="Q168" s="46">
        <f t="shared" si="31"/>
        <v>0</v>
      </c>
    </row>
    <row r="169" spans="1:17" ht="12" x14ac:dyDescent="0.2">
      <c r="A169" s="43"/>
      <c r="C169" s="43" t="s">
        <v>582</v>
      </c>
      <c r="D169" s="46">
        <v>0</v>
      </c>
      <c r="E169" s="46"/>
      <c r="F169" s="46">
        <v>0</v>
      </c>
      <c r="G169" s="47"/>
      <c r="H169" s="46">
        <f t="shared" si="32"/>
        <v>0</v>
      </c>
      <c r="I169" s="47"/>
      <c r="J169" s="78">
        <f t="shared" si="33"/>
        <v>0</v>
      </c>
      <c r="K169" s="43" t="s">
        <v>582</v>
      </c>
      <c r="L169" s="75" t="b">
        <f t="shared" si="29"/>
        <v>1</v>
      </c>
      <c r="O169" s="69" t="s">
        <v>583</v>
      </c>
      <c r="P169" s="46">
        <f t="shared" si="30"/>
        <v>0</v>
      </c>
      <c r="Q169" s="46">
        <f t="shared" si="31"/>
        <v>0</v>
      </c>
    </row>
    <row r="170" spans="1:17" ht="12.75" thickBot="1" x14ac:dyDescent="0.25">
      <c r="A170" s="43"/>
      <c r="B170" s="43"/>
      <c r="C170" s="43" t="s">
        <v>306</v>
      </c>
      <c r="D170" s="48">
        <v>0</v>
      </c>
      <c r="E170" s="48"/>
      <c r="F170" s="48">
        <v>0</v>
      </c>
      <c r="G170" s="47"/>
      <c r="H170" s="48">
        <f t="shared" si="32"/>
        <v>0</v>
      </c>
      <c r="I170" s="47"/>
      <c r="J170" s="79">
        <f t="shared" si="33"/>
        <v>0</v>
      </c>
      <c r="K170" s="43" t="s">
        <v>306</v>
      </c>
      <c r="L170" s="75" t="b">
        <f t="shared" si="29"/>
        <v>1</v>
      </c>
      <c r="O170" s="69" t="s">
        <v>433</v>
      </c>
      <c r="P170" s="46">
        <f t="shared" si="30"/>
        <v>0</v>
      </c>
      <c r="Q170" s="46">
        <f t="shared" si="31"/>
        <v>0</v>
      </c>
    </row>
    <row r="171" spans="1:17" ht="12" x14ac:dyDescent="0.2">
      <c r="A171" s="43"/>
      <c r="B171" s="43" t="s">
        <v>307</v>
      </c>
      <c r="C171" s="43"/>
      <c r="D171" s="46">
        <f>ROUND(SUM(D149:D170),5)</f>
        <v>11921.71</v>
      </c>
      <c r="E171" s="46"/>
      <c r="F171" s="46">
        <f>ROUND(SUM(F149:F170),5)</f>
        <v>12078</v>
      </c>
      <c r="G171" s="47"/>
      <c r="H171" s="46">
        <f>ROUND((D171-F171),5)</f>
        <v>-156.29</v>
      </c>
      <c r="I171" s="47"/>
      <c r="J171" s="78">
        <f>ROUND(IF(F171=0, IF(D171=0, 0, 1), D171/F171),5)</f>
        <v>0.98706000000000005</v>
      </c>
      <c r="K171" s="43"/>
      <c r="L171" s="75" t="b">
        <f t="shared" si="29"/>
        <v>1</v>
      </c>
      <c r="O171" s="69"/>
      <c r="P171" s="46">
        <f t="shared" si="30"/>
        <v>11921.71</v>
      </c>
      <c r="Q171" s="46">
        <f t="shared" si="31"/>
        <v>12078</v>
      </c>
    </row>
    <row r="172" spans="1:17" ht="12" x14ac:dyDescent="0.2">
      <c r="A172" s="43"/>
      <c r="B172" s="43"/>
      <c r="C172" s="43"/>
      <c r="D172" s="46"/>
      <c r="E172" s="46"/>
      <c r="F172" s="46"/>
      <c r="G172" s="47"/>
      <c r="H172" s="46"/>
      <c r="I172" s="47"/>
      <c r="J172" s="78"/>
      <c r="K172" s="43"/>
      <c r="L172" s="75" t="b">
        <f t="shared" si="29"/>
        <v>1</v>
      </c>
      <c r="O172" s="69"/>
      <c r="P172" s="46">
        <f t="shared" si="30"/>
        <v>0</v>
      </c>
      <c r="Q172" s="46">
        <f t="shared" si="31"/>
        <v>0</v>
      </c>
    </row>
    <row r="173" spans="1:17" ht="12" x14ac:dyDescent="0.2">
      <c r="A173" s="43"/>
      <c r="B173" s="43"/>
      <c r="C173" s="43" t="s">
        <v>309</v>
      </c>
      <c r="D173" s="46">
        <v>0</v>
      </c>
      <c r="E173" s="47"/>
      <c r="F173" s="46">
        <v>350</v>
      </c>
      <c r="G173" s="47"/>
      <c r="H173" s="46">
        <f t="shared" ref="H173:H180" si="34">ROUND((D173-F173),5)</f>
        <v>-350</v>
      </c>
      <c r="I173" s="47"/>
      <c r="J173" s="78">
        <f t="shared" ref="J173:J180" si="35">ROUND(IF(F173=0, IF(D173=0, 0, 1), D173/F173),5)</f>
        <v>0</v>
      </c>
      <c r="K173" s="43" t="s">
        <v>309</v>
      </c>
      <c r="L173" s="75" t="b">
        <f t="shared" si="29"/>
        <v>1</v>
      </c>
      <c r="O173" s="69" t="s">
        <v>391</v>
      </c>
      <c r="P173" s="46">
        <f t="shared" si="30"/>
        <v>0</v>
      </c>
      <c r="Q173" s="46">
        <f t="shared" si="31"/>
        <v>350</v>
      </c>
    </row>
    <row r="174" spans="1:17" ht="12" x14ac:dyDescent="0.2">
      <c r="A174" s="43"/>
      <c r="B174" s="43"/>
      <c r="C174" s="43" t="s">
        <v>310</v>
      </c>
      <c r="D174" s="46">
        <v>0</v>
      </c>
      <c r="E174" s="47"/>
      <c r="F174" s="46">
        <v>100</v>
      </c>
      <c r="G174" s="47"/>
      <c r="H174" s="46">
        <f t="shared" si="34"/>
        <v>-100</v>
      </c>
      <c r="I174" s="47"/>
      <c r="J174" s="78">
        <f t="shared" si="35"/>
        <v>0</v>
      </c>
      <c r="K174" s="43" t="s">
        <v>310</v>
      </c>
      <c r="L174" s="75" t="b">
        <f t="shared" si="29"/>
        <v>1</v>
      </c>
      <c r="O174" s="69" t="s">
        <v>392</v>
      </c>
      <c r="P174" s="46">
        <f t="shared" si="30"/>
        <v>0</v>
      </c>
      <c r="Q174" s="46">
        <f t="shared" si="31"/>
        <v>100</v>
      </c>
    </row>
    <row r="175" spans="1:17" ht="12" x14ac:dyDescent="0.2">
      <c r="A175" s="43"/>
      <c r="B175" s="43"/>
      <c r="C175" s="43" t="s">
        <v>311</v>
      </c>
      <c r="D175" s="46">
        <v>0</v>
      </c>
      <c r="E175" s="47"/>
      <c r="F175" s="46">
        <v>75</v>
      </c>
      <c r="G175" s="47"/>
      <c r="H175" s="46">
        <f t="shared" si="34"/>
        <v>-75</v>
      </c>
      <c r="I175" s="47"/>
      <c r="J175" s="78">
        <f t="shared" si="35"/>
        <v>0</v>
      </c>
      <c r="K175" s="43" t="s">
        <v>311</v>
      </c>
      <c r="L175" s="75" t="b">
        <f t="shared" si="29"/>
        <v>1</v>
      </c>
      <c r="O175" s="69" t="s">
        <v>393</v>
      </c>
      <c r="P175" s="46">
        <f t="shared" si="30"/>
        <v>0</v>
      </c>
      <c r="Q175" s="46">
        <f t="shared" si="31"/>
        <v>75</v>
      </c>
    </row>
    <row r="176" spans="1:17" ht="12" x14ac:dyDescent="0.2">
      <c r="A176" s="43"/>
      <c r="B176" s="43"/>
      <c r="C176" s="43" t="s">
        <v>312</v>
      </c>
      <c r="D176" s="46">
        <v>0</v>
      </c>
      <c r="E176" s="47"/>
      <c r="F176" s="46">
        <v>500</v>
      </c>
      <c r="G176" s="47"/>
      <c r="H176" s="46">
        <f t="shared" si="34"/>
        <v>-500</v>
      </c>
      <c r="I176" s="47"/>
      <c r="J176" s="78">
        <f t="shared" si="35"/>
        <v>0</v>
      </c>
      <c r="K176" s="43" t="s">
        <v>312</v>
      </c>
      <c r="L176" s="75" t="b">
        <f t="shared" si="29"/>
        <v>1</v>
      </c>
      <c r="O176" s="69" t="s">
        <v>394</v>
      </c>
      <c r="P176" s="46">
        <f t="shared" si="30"/>
        <v>0</v>
      </c>
      <c r="Q176" s="46">
        <f t="shared" si="31"/>
        <v>500</v>
      </c>
    </row>
    <row r="177" spans="1:17" ht="12" x14ac:dyDescent="0.2">
      <c r="A177" s="43"/>
      <c r="B177" s="43"/>
      <c r="C177" s="43" t="s">
        <v>313</v>
      </c>
      <c r="D177" s="46">
        <v>0</v>
      </c>
      <c r="E177" s="47"/>
      <c r="F177" s="46">
        <v>450</v>
      </c>
      <c r="G177" s="47"/>
      <c r="H177" s="46">
        <f t="shared" si="34"/>
        <v>-450</v>
      </c>
      <c r="I177" s="47"/>
      <c r="J177" s="78">
        <f t="shared" si="35"/>
        <v>0</v>
      </c>
      <c r="K177" s="43" t="s">
        <v>313</v>
      </c>
      <c r="L177" s="75" t="b">
        <f t="shared" si="29"/>
        <v>1</v>
      </c>
      <c r="O177" s="69" t="s">
        <v>395</v>
      </c>
      <c r="P177" s="46">
        <f t="shared" si="30"/>
        <v>0</v>
      </c>
      <c r="Q177" s="46">
        <f t="shared" si="31"/>
        <v>450</v>
      </c>
    </row>
    <row r="178" spans="1:17" ht="12" x14ac:dyDescent="0.2">
      <c r="A178" s="43"/>
      <c r="B178" s="43"/>
      <c r="C178" s="43" t="s">
        <v>314</v>
      </c>
      <c r="D178" s="46">
        <v>0</v>
      </c>
      <c r="E178" s="47"/>
      <c r="F178" s="46">
        <v>0</v>
      </c>
      <c r="G178" s="47"/>
      <c r="H178" s="46">
        <f t="shared" si="34"/>
        <v>0</v>
      </c>
      <c r="I178" s="47"/>
      <c r="J178" s="78">
        <f t="shared" si="35"/>
        <v>0</v>
      </c>
      <c r="K178" s="43" t="s">
        <v>314</v>
      </c>
      <c r="L178" s="75" t="b">
        <f t="shared" si="29"/>
        <v>1</v>
      </c>
      <c r="O178" s="69" t="s">
        <v>396</v>
      </c>
      <c r="P178" s="46">
        <f t="shared" si="30"/>
        <v>0</v>
      </c>
      <c r="Q178" s="46">
        <f t="shared" si="31"/>
        <v>0</v>
      </c>
    </row>
    <row r="179" spans="1:17" ht="12" x14ac:dyDescent="0.2">
      <c r="A179" s="43"/>
      <c r="B179" s="43"/>
      <c r="C179" s="43" t="s">
        <v>315</v>
      </c>
      <c r="D179" s="46">
        <v>0</v>
      </c>
      <c r="E179" s="47"/>
      <c r="F179" s="46">
        <v>200</v>
      </c>
      <c r="G179" s="47"/>
      <c r="H179" s="46">
        <f t="shared" si="34"/>
        <v>-200</v>
      </c>
      <c r="I179" s="47"/>
      <c r="J179" s="78">
        <f t="shared" si="35"/>
        <v>0</v>
      </c>
      <c r="K179" s="43" t="s">
        <v>315</v>
      </c>
      <c r="L179" s="75" t="b">
        <f t="shared" si="29"/>
        <v>1</v>
      </c>
      <c r="O179" s="69" t="s">
        <v>397</v>
      </c>
      <c r="P179" s="46">
        <f t="shared" si="30"/>
        <v>0</v>
      </c>
      <c r="Q179" s="46">
        <f t="shared" si="31"/>
        <v>200</v>
      </c>
    </row>
    <row r="180" spans="1:17" ht="12.75" thickBot="1" x14ac:dyDescent="0.25">
      <c r="A180" s="43"/>
      <c r="C180" s="43" t="s">
        <v>316</v>
      </c>
      <c r="D180" s="48">
        <v>0</v>
      </c>
      <c r="E180" s="47"/>
      <c r="F180" s="48">
        <v>200</v>
      </c>
      <c r="G180" s="47"/>
      <c r="H180" s="48">
        <f t="shared" si="34"/>
        <v>-200</v>
      </c>
      <c r="I180" s="47"/>
      <c r="J180" s="79">
        <f t="shared" si="35"/>
        <v>0</v>
      </c>
      <c r="K180" s="43" t="s">
        <v>316</v>
      </c>
      <c r="L180" s="75" t="b">
        <f t="shared" si="29"/>
        <v>1</v>
      </c>
      <c r="O180" s="69" t="s">
        <v>398</v>
      </c>
      <c r="P180" s="46">
        <f t="shared" si="30"/>
        <v>0</v>
      </c>
      <c r="Q180" s="46">
        <f t="shared" si="31"/>
        <v>200</v>
      </c>
    </row>
    <row r="181" spans="1:17" ht="12" x14ac:dyDescent="0.2">
      <c r="A181" s="43"/>
      <c r="B181" s="43" t="s">
        <v>318</v>
      </c>
      <c r="C181" s="43"/>
      <c r="D181" s="46">
        <f>ROUND(SUM(D172:D180),5)</f>
        <v>0</v>
      </c>
      <c r="E181" s="46"/>
      <c r="F181" s="46">
        <f>ROUND(SUM(F172:F180),5)</f>
        <v>1875</v>
      </c>
      <c r="G181" s="46"/>
      <c r="H181" s="46">
        <f>ROUND(SUM(H172:H180),5)</f>
        <v>-1875</v>
      </c>
      <c r="I181" s="46"/>
      <c r="J181" s="78">
        <f>ROUND(IF(F181=0, IF(D181=0, 0, 1), D181/F181),5)</f>
        <v>0</v>
      </c>
      <c r="K181" s="43"/>
      <c r="L181" s="75" t="b">
        <f t="shared" si="29"/>
        <v>1</v>
      </c>
      <c r="O181" s="69"/>
      <c r="P181" s="46">
        <f t="shared" si="30"/>
        <v>0</v>
      </c>
      <c r="Q181" s="46">
        <f t="shared" si="31"/>
        <v>1875</v>
      </c>
    </row>
    <row r="182" spans="1:17" ht="12" x14ac:dyDescent="0.2">
      <c r="A182" s="43"/>
      <c r="B182" s="43"/>
      <c r="C182" s="43"/>
      <c r="D182" s="46"/>
      <c r="E182" s="46"/>
      <c r="F182" s="46"/>
      <c r="G182" s="47"/>
      <c r="H182" s="46"/>
      <c r="I182" s="47"/>
      <c r="J182" s="78"/>
      <c r="K182" s="43"/>
      <c r="L182" s="75" t="b">
        <f t="shared" si="29"/>
        <v>1</v>
      </c>
      <c r="O182" s="69"/>
      <c r="P182" s="46">
        <f t="shared" si="30"/>
        <v>0</v>
      </c>
      <c r="Q182" s="46">
        <f t="shared" si="31"/>
        <v>0</v>
      </c>
    </row>
    <row r="183" spans="1:17" ht="12" x14ac:dyDescent="0.2">
      <c r="A183" s="43"/>
      <c r="B183" s="43"/>
      <c r="C183" s="43" t="s">
        <v>320</v>
      </c>
      <c r="D183" s="46">
        <v>4503.91</v>
      </c>
      <c r="E183" s="47"/>
      <c r="F183" s="46">
        <v>2800</v>
      </c>
      <c r="G183" s="47"/>
      <c r="H183" s="46">
        <f t="shared" ref="H183:H210" si="36">ROUND((D183-F183),5)</f>
        <v>1703.91</v>
      </c>
      <c r="I183" s="47"/>
      <c r="J183" s="78">
        <f t="shared" ref="J183:J210" si="37">ROUND(IF(F183=0, IF(D183=0, 0, 1), D183/F183),5)</f>
        <v>1.6085400000000001</v>
      </c>
      <c r="K183" s="43" t="s">
        <v>320</v>
      </c>
      <c r="L183" s="75" t="b">
        <f t="shared" si="29"/>
        <v>1</v>
      </c>
      <c r="O183" s="69" t="s">
        <v>399</v>
      </c>
      <c r="P183" s="46">
        <f t="shared" si="30"/>
        <v>4503.91</v>
      </c>
      <c r="Q183" s="46">
        <f t="shared" si="31"/>
        <v>2800</v>
      </c>
    </row>
    <row r="184" spans="1:17" ht="12" x14ac:dyDescent="0.2">
      <c r="A184" s="43"/>
      <c r="B184" s="43"/>
      <c r="C184" s="43" t="s">
        <v>321</v>
      </c>
      <c r="D184" s="46">
        <v>880</v>
      </c>
      <c r="E184" s="47"/>
      <c r="F184" s="46">
        <v>1463</v>
      </c>
      <c r="G184" s="47"/>
      <c r="H184" s="46">
        <f t="shared" si="36"/>
        <v>-583</v>
      </c>
      <c r="I184" s="47"/>
      <c r="J184" s="78">
        <f t="shared" si="37"/>
        <v>0.60150000000000003</v>
      </c>
      <c r="K184" s="43" t="s">
        <v>321</v>
      </c>
      <c r="L184" s="75" t="b">
        <f t="shared" si="29"/>
        <v>1</v>
      </c>
      <c r="O184" s="69" t="s">
        <v>400</v>
      </c>
      <c r="P184" s="46">
        <f t="shared" si="30"/>
        <v>880</v>
      </c>
      <c r="Q184" s="46">
        <f t="shared" si="31"/>
        <v>1463</v>
      </c>
    </row>
    <row r="185" spans="1:17" ht="12" x14ac:dyDescent="0.2">
      <c r="A185" s="43"/>
      <c r="B185" s="43"/>
      <c r="C185" s="43" t="s">
        <v>322</v>
      </c>
      <c r="D185" s="46">
        <v>55</v>
      </c>
      <c r="E185" s="47"/>
      <c r="F185" s="46">
        <v>500</v>
      </c>
      <c r="G185" s="47"/>
      <c r="H185" s="46">
        <f t="shared" si="36"/>
        <v>-445</v>
      </c>
      <c r="I185" s="47"/>
      <c r="J185" s="78">
        <f t="shared" si="37"/>
        <v>0.11</v>
      </c>
      <c r="K185" s="43" t="s">
        <v>322</v>
      </c>
      <c r="L185" s="75" t="b">
        <f t="shared" si="29"/>
        <v>1</v>
      </c>
      <c r="O185" s="69" t="s">
        <v>401</v>
      </c>
      <c r="P185" s="46">
        <f t="shared" si="30"/>
        <v>55</v>
      </c>
      <c r="Q185" s="46">
        <f t="shared" si="31"/>
        <v>500</v>
      </c>
    </row>
    <row r="186" spans="1:17" ht="12" x14ac:dyDescent="0.2">
      <c r="A186" s="43"/>
      <c r="B186" s="43"/>
      <c r="C186" s="43" t="s">
        <v>323</v>
      </c>
      <c r="D186" s="46">
        <v>700</v>
      </c>
      <c r="E186" s="47"/>
      <c r="F186" s="46">
        <v>1733</v>
      </c>
      <c r="G186" s="47"/>
      <c r="H186" s="46">
        <f t="shared" si="36"/>
        <v>-1033</v>
      </c>
      <c r="I186" s="47"/>
      <c r="J186" s="78">
        <f t="shared" si="37"/>
        <v>0.40392</v>
      </c>
      <c r="K186" s="43" t="s">
        <v>323</v>
      </c>
      <c r="L186" s="75" t="b">
        <f t="shared" si="29"/>
        <v>1</v>
      </c>
      <c r="O186" s="69" t="s">
        <v>402</v>
      </c>
      <c r="P186" s="46">
        <f t="shared" si="30"/>
        <v>700</v>
      </c>
      <c r="Q186" s="46">
        <f t="shared" si="31"/>
        <v>1733</v>
      </c>
    </row>
    <row r="187" spans="1:17" ht="12" x14ac:dyDescent="0.2">
      <c r="A187" s="43"/>
      <c r="B187" s="43"/>
      <c r="C187" s="43" t="s">
        <v>324</v>
      </c>
      <c r="D187" s="46">
        <v>760.26</v>
      </c>
      <c r="E187" s="47"/>
      <c r="F187" s="46">
        <v>757</v>
      </c>
      <c r="G187" s="47"/>
      <c r="H187" s="46">
        <f t="shared" si="36"/>
        <v>3.26</v>
      </c>
      <c r="I187" s="47"/>
      <c r="J187" s="78">
        <f t="shared" si="37"/>
        <v>1.00431</v>
      </c>
      <c r="K187" s="43" t="s">
        <v>324</v>
      </c>
      <c r="L187" s="75" t="b">
        <f t="shared" si="29"/>
        <v>1</v>
      </c>
      <c r="O187" s="69" t="s">
        <v>403</v>
      </c>
      <c r="P187" s="46">
        <f t="shared" si="30"/>
        <v>760.26</v>
      </c>
      <c r="Q187" s="46">
        <f t="shared" si="31"/>
        <v>757</v>
      </c>
    </row>
    <row r="188" spans="1:17" ht="12" x14ac:dyDescent="0.2">
      <c r="A188" s="43"/>
      <c r="B188" s="43"/>
      <c r="C188" s="43" t="s">
        <v>325</v>
      </c>
      <c r="D188" s="46">
        <v>1578.35</v>
      </c>
      <c r="E188" s="47"/>
      <c r="F188" s="46">
        <v>1750</v>
      </c>
      <c r="G188" s="47"/>
      <c r="H188" s="46">
        <f t="shared" si="36"/>
        <v>-171.65</v>
      </c>
      <c r="I188" s="47"/>
      <c r="J188" s="78">
        <f t="shared" si="37"/>
        <v>0.90190999999999999</v>
      </c>
      <c r="K188" s="43" t="s">
        <v>325</v>
      </c>
      <c r="L188" s="75" t="b">
        <f t="shared" si="29"/>
        <v>1</v>
      </c>
      <c r="O188" s="69" t="s">
        <v>404</v>
      </c>
      <c r="P188" s="46">
        <f t="shared" si="30"/>
        <v>1578.35</v>
      </c>
      <c r="Q188" s="46">
        <f t="shared" si="31"/>
        <v>1750</v>
      </c>
    </row>
    <row r="189" spans="1:17" ht="12" x14ac:dyDescent="0.2">
      <c r="A189" s="43"/>
      <c r="B189" s="43"/>
      <c r="C189" s="43" t="s">
        <v>326</v>
      </c>
      <c r="D189" s="46">
        <v>0</v>
      </c>
      <c r="E189" s="47"/>
      <c r="F189" s="46">
        <v>471</v>
      </c>
      <c r="G189" s="47"/>
      <c r="H189" s="46">
        <f t="shared" si="36"/>
        <v>-471</v>
      </c>
      <c r="I189" s="47"/>
      <c r="J189" s="78">
        <f t="shared" si="37"/>
        <v>0</v>
      </c>
      <c r="K189" s="43" t="s">
        <v>326</v>
      </c>
      <c r="L189" s="75" t="b">
        <f t="shared" si="29"/>
        <v>1</v>
      </c>
      <c r="O189" s="69" t="s">
        <v>405</v>
      </c>
      <c r="P189" s="46">
        <f t="shared" si="30"/>
        <v>0</v>
      </c>
      <c r="Q189" s="46">
        <f t="shared" si="31"/>
        <v>471</v>
      </c>
    </row>
    <row r="190" spans="1:17" ht="12" x14ac:dyDescent="0.2">
      <c r="A190" s="43"/>
      <c r="B190" s="43"/>
      <c r="C190" s="43" t="s">
        <v>327</v>
      </c>
      <c r="D190" s="46">
        <v>795.56</v>
      </c>
      <c r="E190" s="47"/>
      <c r="F190" s="46">
        <v>398</v>
      </c>
      <c r="G190" s="47"/>
      <c r="H190" s="46">
        <f t="shared" si="36"/>
        <v>397.56</v>
      </c>
      <c r="I190" s="47"/>
      <c r="J190" s="78">
        <f t="shared" si="37"/>
        <v>1.9988900000000001</v>
      </c>
      <c r="K190" s="43" t="s">
        <v>327</v>
      </c>
      <c r="L190" s="75" t="b">
        <f t="shared" si="29"/>
        <v>1</v>
      </c>
      <c r="O190" s="69" t="s">
        <v>406</v>
      </c>
      <c r="P190" s="46">
        <f t="shared" si="30"/>
        <v>795.56</v>
      </c>
      <c r="Q190" s="46">
        <f t="shared" si="31"/>
        <v>398</v>
      </c>
    </row>
    <row r="191" spans="1:17" ht="12" x14ac:dyDescent="0.2">
      <c r="A191" s="43"/>
      <c r="B191" s="43"/>
      <c r="C191" s="43" t="s">
        <v>609</v>
      </c>
      <c r="D191" s="46">
        <v>8435.26</v>
      </c>
      <c r="E191" s="47"/>
      <c r="F191" s="46">
        <v>4549</v>
      </c>
      <c r="G191" s="47"/>
      <c r="H191" s="46">
        <f t="shared" si="36"/>
        <v>3886.26</v>
      </c>
      <c r="I191" s="47"/>
      <c r="J191" s="78">
        <f t="shared" si="37"/>
        <v>1.8543099999999999</v>
      </c>
      <c r="K191" s="43" t="s">
        <v>609</v>
      </c>
      <c r="L191" s="75" t="b">
        <f t="shared" si="29"/>
        <v>1</v>
      </c>
      <c r="O191" s="69" t="s">
        <v>407</v>
      </c>
      <c r="P191" s="46">
        <f t="shared" si="30"/>
        <v>8435.26</v>
      </c>
      <c r="Q191" s="46">
        <f t="shared" si="31"/>
        <v>4549</v>
      </c>
    </row>
    <row r="192" spans="1:17" ht="12" x14ac:dyDescent="0.2">
      <c r="A192" s="43"/>
      <c r="B192" s="43"/>
      <c r="C192" s="43" t="s">
        <v>328</v>
      </c>
      <c r="D192" s="46">
        <v>499.15</v>
      </c>
      <c r="E192" s="47"/>
      <c r="F192" s="46">
        <v>1000</v>
      </c>
      <c r="G192" s="47"/>
      <c r="H192" s="46">
        <f t="shared" si="36"/>
        <v>-500.85</v>
      </c>
      <c r="I192" s="47"/>
      <c r="J192" s="78">
        <f t="shared" si="37"/>
        <v>0.49914999999999998</v>
      </c>
      <c r="K192" s="43" t="s">
        <v>328</v>
      </c>
      <c r="L192" s="75" t="b">
        <f t="shared" si="29"/>
        <v>1</v>
      </c>
      <c r="O192" s="69" t="s">
        <v>408</v>
      </c>
      <c r="P192" s="46">
        <f t="shared" si="30"/>
        <v>499.15</v>
      </c>
      <c r="Q192" s="46">
        <f t="shared" si="31"/>
        <v>1000</v>
      </c>
    </row>
    <row r="193" spans="1:17" ht="12" x14ac:dyDescent="0.2">
      <c r="A193" s="43"/>
      <c r="B193" s="43"/>
      <c r="C193" s="43" t="s">
        <v>329</v>
      </c>
      <c r="D193" s="46">
        <v>762.54</v>
      </c>
      <c r="E193" s="47"/>
      <c r="F193" s="46">
        <v>1062</v>
      </c>
      <c r="G193" s="47"/>
      <c r="H193" s="46">
        <f t="shared" si="36"/>
        <v>-299.45999999999998</v>
      </c>
      <c r="I193" s="47"/>
      <c r="J193" s="78">
        <f t="shared" si="37"/>
        <v>0.71801999999999999</v>
      </c>
      <c r="K193" s="43" t="s">
        <v>329</v>
      </c>
      <c r="L193" s="75" t="b">
        <f t="shared" si="29"/>
        <v>1</v>
      </c>
      <c r="O193" s="69" t="s">
        <v>409</v>
      </c>
      <c r="P193" s="46">
        <f t="shared" si="30"/>
        <v>762.54</v>
      </c>
      <c r="Q193" s="46">
        <f t="shared" si="31"/>
        <v>1062</v>
      </c>
    </row>
    <row r="194" spans="1:17" ht="12" x14ac:dyDescent="0.2">
      <c r="A194" s="43"/>
      <c r="B194" s="43"/>
      <c r="C194" s="43" t="s">
        <v>330</v>
      </c>
      <c r="D194" s="46">
        <v>0</v>
      </c>
      <c r="E194" s="47"/>
      <c r="F194" s="46">
        <v>250</v>
      </c>
      <c r="G194" s="47"/>
      <c r="H194" s="46">
        <f t="shared" si="36"/>
        <v>-250</v>
      </c>
      <c r="I194" s="47"/>
      <c r="J194" s="78">
        <f t="shared" si="37"/>
        <v>0</v>
      </c>
      <c r="K194" s="43" t="s">
        <v>330</v>
      </c>
      <c r="L194" s="75" t="b">
        <f t="shared" si="29"/>
        <v>1</v>
      </c>
      <c r="O194" s="69" t="s">
        <v>410</v>
      </c>
      <c r="P194" s="46">
        <f t="shared" si="30"/>
        <v>0</v>
      </c>
      <c r="Q194" s="46">
        <f t="shared" si="31"/>
        <v>250</v>
      </c>
    </row>
    <row r="195" spans="1:17" ht="12" x14ac:dyDescent="0.2">
      <c r="A195" s="43"/>
      <c r="B195" s="43"/>
      <c r="C195" s="43" t="s">
        <v>331</v>
      </c>
      <c r="D195" s="46">
        <v>0</v>
      </c>
      <c r="E195" s="47"/>
      <c r="F195" s="46">
        <v>100</v>
      </c>
      <c r="G195" s="47"/>
      <c r="H195" s="46">
        <f t="shared" si="36"/>
        <v>-100</v>
      </c>
      <c r="I195" s="47"/>
      <c r="J195" s="78">
        <f t="shared" si="37"/>
        <v>0</v>
      </c>
      <c r="K195" s="43" t="s">
        <v>331</v>
      </c>
      <c r="L195" s="75" t="b">
        <f t="shared" si="29"/>
        <v>1</v>
      </c>
      <c r="O195" s="69" t="s">
        <v>411</v>
      </c>
      <c r="P195" s="46">
        <f t="shared" si="30"/>
        <v>0</v>
      </c>
      <c r="Q195" s="46">
        <f t="shared" si="31"/>
        <v>100</v>
      </c>
    </row>
    <row r="196" spans="1:17" ht="12" x14ac:dyDescent="0.2">
      <c r="A196" s="43"/>
      <c r="B196" s="43"/>
      <c r="C196" s="43" t="s">
        <v>332</v>
      </c>
      <c r="D196" s="46">
        <v>2899.63</v>
      </c>
      <c r="E196" s="47"/>
      <c r="F196" s="46">
        <v>6000</v>
      </c>
      <c r="G196" s="47"/>
      <c r="H196" s="46">
        <f t="shared" si="36"/>
        <v>-3100.37</v>
      </c>
      <c r="I196" s="47"/>
      <c r="J196" s="78">
        <f t="shared" si="37"/>
        <v>0.48326999999999998</v>
      </c>
      <c r="K196" s="43" t="s">
        <v>332</v>
      </c>
      <c r="L196" s="75" t="b">
        <f t="shared" si="29"/>
        <v>1</v>
      </c>
      <c r="O196" s="69" t="s">
        <v>412</v>
      </c>
      <c r="P196" s="46">
        <f t="shared" si="30"/>
        <v>2899.63</v>
      </c>
      <c r="Q196" s="46">
        <f t="shared" si="31"/>
        <v>6000</v>
      </c>
    </row>
    <row r="197" spans="1:17" ht="12" x14ac:dyDescent="0.2">
      <c r="A197" s="43"/>
      <c r="B197" s="43"/>
      <c r="C197" s="43" t="s">
        <v>333</v>
      </c>
      <c r="D197" s="46">
        <v>52230.45</v>
      </c>
      <c r="E197" s="47"/>
      <c r="F197" s="46">
        <v>52000</v>
      </c>
      <c r="G197" s="47"/>
      <c r="H197" s="46">
        <f t="shared" si="36"/>
        <v>230.45</v>
      </c>
      <c r="I197" s="47"/>
      <c r="J197" s="78">
        <f t="shared" si="37"/>
        <v>1.0044299999999999</v>
      </c>
      <c r="K197" s="43" t="s">
        <v>333</v>
      </c>
      <c r="L197" s="75" t="b">
        <f t="shared" si="29"/>
        <v>1</v>
      </c>
      <c r="O197" s="69" t="s">
        <v>413</v>
      </c>
      <c r="P197" s="46">
        <f t="shared" si="30"/>
        <v>52230.45</v>
      </c>
      <c r="Q197" s="46">
        <f t="shared" si="31"/>
        <v>52000</v>
      </c>
    </row>
    <row r="198" spans="1:17" ht="12" x14ac:dyDescent="0.2">
      <c r="A198" s="43"/>
      <c r="B198" s="43"/>
      <c r="C198" s="43" t="s">
        <v>334</v>
      </c>
      <c r="D198" s="46">
        <v>11412.16</v>
      </c>
      <c r="E198" s="47"/>
      <c r="F198" s="46">
        <v>10100</v>
      </c>
      <c r="G198" s="47"/>
      <c r="H198" s="46">
        <f t="shared" si="36"/>
        <v>1312.16</v>
      </c>
      <c r="I198" s="47"/>
      <c r="J198" s="78">
        <f t="shared" si="37"/>
        <v>1.12992</v>
      </c>
      <c r="K198" s="43" t="s">
        <v>334</v>
      </c>
      <c r="L198" s="75" t="b">
        <f t="shared" si="29"/>
        <v>1</v>
      </c>
      <c r="O198" s="69" t="s">
        <v>414</v>
      </c>
      <c r="P198" s="46">
        <f t="shared" si="30"/>
        <v>11412.16</v>
      </c>
      <c r="Q198" s="46">
        <f t="shared" si="31"/>
        <v>10100</v>
      </c>
    </row>
    <row r="199" spans="1:17" ht="12" x14ac:dyDescent="0.2">
      <c r="A199" s="43"/>
      <c r="B199" s="43"/>
      <c r="C199" s="43" t="s">
        <v>335</v>
      </c>
      <c r="D199" s="46">
        <v>3280.42</v>
      </c>
      <c r="E199" s="47"/>
      <c r="F199" s="46">
        <v>2659</v>
      </c>
      <c r="G199" s="47"/>
      <c r="H199" s="46">
        <f t="shared" si="36"/>
        <v>621.41999999999996</v>
      </c>
      <c r="I199" s="47"/>
      <c r="J199" s="78">
        <f t="shared" si="37"/>
        <v>1.2337</v>
      </c>
      <c r="K199" s="43" t="s">
        <v>335</v>
      </c>
      <c r="L199" s="75" t="b">
        <f t="shared" ref="L199:L214" si="38">K199=C199</f>
        <v>1</v>
      </c>
      <c r="O199" s="69" t="s">
        <v>415</v>
      </c>
      <c r="P199" s="46">
        <f t="shared" si="30"/>
        <v>3280.42</v>
      </c>
      <c r="Q199" s="46">
        <f t="shared" si="31"/>
        <v>2659</v>
      </c>
    </row>
    <row r="200" spans="1:17" ht="12" x14ac:dyDescent="0.2">
      <c r="A200" s="43"/>
      <c r="B200" s="43"/>
      <c r="C200" s="43" t="s">
        <v>599</v>
      </c>
      <c r="D200" s="46">
        <v>159.75</v>
      </c>
      <c r="E200" s="47"/>
      <c r="F200" s="46">
        <v>194</v>
      </c>
      <c r="G200" s="47"/>
      <c r="H200" s="46">
        <f t="shared" si="36"/>
        <v>-34.25</v>
      </c>
      <c r="I200" s="47"/>
      <c r="J200" s="78">
        <f t="shared" si="37"/>
        <v>0.82345000000000002</v>
      </c>
      <c r="K200" s="43" t="s">
        <v>599</v>
      </c>
      <c r="L200" s="75" t="b">
        <f t="shared" si="38"/>
        <v>1</v>
      </c>
      <c r="O200" s="69" t="s">
        <v>416</v>
      </c>
      <c r="P200" s="46">
        <f t="shared" ref="P200:P217" si="39">+D200</f>
        <v>159.75</v>
      </c>
      <c r="Q200" s="46">
        <f t="shared" ref="Q200:Q217" si="40">+F200</f>
        <v>194</v>
      </c>
    </row>
    <row r="201" spans="1:17" ht="12" x14ac:dyDescent="0.2">
      <c r="A201" s="43"/>
      <c r="B201" s="43"/>
      <c r="C201" s="43" t="s">
        <v>336</v>
      </c>
      <c r="D201" s="46">
        <v>0</v>
      </c>
      <c r="E201" s="47"/>
      <c r="F201" s="46">
        <v>167</v>
      </c>
      <c r="G201" s="47"/>
      <c r="H201" s="46">
        <f t="shared" si="36"/>
        <v>-167</v>
      </c>
      <c r="I201" s="47"/>
      <c r="J201" s="78">
        <f t="shared" si="37"/>
        <v>0</v>
      </c>
      <c r="K201" s="43" t="s">
        <v>336</v>
      </c>
      <c r="L201" s="75" t="b">
        <f t="shared" si="38"/>
        <v>1</v>
      </c>
      <c r="O201" s="69" t="s">
        <v>417</v>
      </c>
      <c r="P201" s="46">
        <f t="shared" si="39"/>
        <v>0</v>
      </c>
      <c r="Q201" s="46">
        <f t="shared" si="40"/>
        <v>167</v>
      </c>
    </row>
    <row r="202" spans="1:17" ht="12" x14ac:dyDescent="0.2">
      <c r="A202" s="43"/>
      <c r="B202" s="43"/>
      <c r="C202" s="43" t="s">
        <v>337</v>
      </c>
      <c r="D202" s="46">
        <v>0</v>
      </c>
      <c r="E202" s="47"/>
      <c r="F202" s="46">
        <v>95</v>
      </c>
      <c r="G202" s="47"/>
      <c r="H202" s="46">
        <f t="shared" si="36"/>
        <v>-95</v>
      </c>
      <c r="I202" s="47"/>
      <c r="J202" s="78">
        <f t="shared" si="37"/>
        <v>0</v>
      </c>
      <c r="K202" s="43" t="s">
        <v>337</v>
      </c>
      <c r="L202" s="75" t="b">
        <f t="shared" si="38"/>
        <v>1</v>
      </c>
      <c r="O202" s="69" t="s">
        <v>418</v>
      </c>
      <c r="P202" s="46">
        <f t="shared" si="39"/>
        <v>0</v>
      </c>
      <c r="Q202" s="46">
        <f t="shared" si="40"/>
        <v>95</v>
      </c>
    </row>
    <row r="203" spans="1:17" ht="12" x14ac:dyDescent="0.2">
      <c r="A203" s="43"/>
      <c r="B203" s="43"/>
      <c r="C203" s="43" t="s">
        <v>338</v>
      </c>
      <c r="D203" s="46">
        <v>2538.5700000000002</v>
      </c>
      <c r="E203" s="47"/>
      <c r="F203" s="46">
        <v>755</v>
      </c>
      <c r="G203" s="47"/>
      <c r="H203" s="46">
        <f t="shared" si="36"/>
        <v>1783.57</v>
      </c>
      <c r="I203" s="47"/>
      <c r="J203" s="78">
        <f t="shared" si="37"/>
        <v>3.3623400000000001</v>
      </c>
      <c r="K203" s="43" t="s">
        <v>338</v>
      </c>
      <c r="L203" s="75" t="b">
        <f t="shared" si="38"/>
        <v>1</v>
      </c>
      <c r="O203" s="69" t="s">
        <v>419</v>
      </c>
      <c r="P203" s="46">
        <f t="shared" si="39"/>
        <v>2538.5700000000002</v>
      </c>
      <c r="Q203" s="46">
        <f t="shared" si="40"/>
        <v>755</v>
      </c>
    </row>
    <row r="204" spans="1:17" ht="12" x14ac:dyDescent="0.2">
      <c r="A204" s="43"/>
      <c r="B204" s="43"/>
      <c r="C204" s="43" t="s">
        <v>339</v>
      </c>
      <c r="D204" s="46">
        <v>436.08</v>
      </c>
      <c r="E204" s="47"/>
      <c r="F204" s="46">
        <v>1400</v>
      </c>
      <c r="G204" s="47"/>
      <c r="H204" s="46">
        <f t="shared" si="36"/>
        <v>-963.92</v>
      </c>
      <c r="I204" s="47"/>
      <c r="J204" s="78">
        <f t="shared" si="37"/>
        <v>0.31148999999999999</v>
      </c>
      <c r="K204" s="43" t="s">
        <v>339</v>
      </c>
      <c r="L204" s="75" t="b">
        <f t="shared" si="38"/>
        <v>1</v>
      </c>
      <c r="O204" s="69" t="s">
        <v>420</v>
      </c>
      <c r="P204" s="46">
        <f t="shared" si="39"/>
        <v>436.08</v>
      </c>
      <c r="Q204" s="46">
        <f t="shared" si="40"/>
        <v>1400</v>
      </c>
    </row>
    <row r="205" spans="1:17" ht="12" x14ac:dyDescent="0.2">
      <c r="A205" s="43"/>
      <c r="B205" s="43"/>
      <c r="C205" s="43" t="s">
        <v>340</v>
      </c>
      <c r="D205" s="46">
        <v>0</v>
      </c>
      <c r="E205" s="47"/>
      <c r="F205" s="46">
        <v>400</v>
      </c>
      <c r="G205" s="47"/>
      <c r="H205" s="46">
        <f t="shared" si="36"/>
        <v>-400</v>
      </c>
      <c r="I205" s="47"/>
      <c r="J205" s="78">
        <f t="shared" si="37"/>
        <v>0</v>
      </c>
      <c r="K205" s="43" t="s">
        <v>340</v>
      </c>
      <c r="L205" s="75" t="b">
        <f t="shared" si="38"/>
        <v>1</v>
      </c>
      <c r="O205" s="69" t="s">
        <v>421</v>
      </c>
      <c r="P205" s="46">
        <f t="shared" si="39"/>
        <v>0</v>
      </c>
      <c r="Q205" s="46">
        <f t="shared" si="40"/>
        <v>400</v>
      </c>
    </row>
    <row r="206" spans="1:17" ht="12" x14ac:dyDescent="0.2">
      <c r="A206" s="43"/>
      <c r="B206" s="43"/>
      <c r="C206" s="43" t="s">
        <v>341</v>
      </c>
      <c r="D206" s="46">
        <v>300</v>
      </c>
      <c r="E206" s="47"/>
      <c r="F206" s="46">
        <v>225</v>
      </c>
      <c r="G206" s="47"/>
      <c r="H206" s="46">
        <f t="shared" si="36"/>
        <v>75</v>
      </c>
      <c r="I206" s="47"/>
      <c r="J206" s="78">
        <f t="shared" si="37"/>
        <v>1.3333299999999999</v>
      </c>
      <c r="K206" s="43" t="s">
        <v>341</v>
      </c>
      <c r="L206" s="75" t="b">
        <f t="shared" si="38"/>
        <v>1</v>
      </c>
      <c r="O206" s="69" t="s">
        <v>422</v>
      </c>
      <c r="P206" s="46">
        <f t="shared" si="39"/>
        <v>300</v>
      </c>
      <c r="Q206" s="46">
        <f t="shared" si="40"/>
        <v>225</v>
      </c>
    </row>
    <row r="207" spans="1:17" ht="12" x14ac:dyDescent="0.2">
      <c r="A207" s="43"/>
      <c r="B207" s="43"/>
      <c r="C207" s="43" t="s">
        <v>342</v>
      </c>
      <c r="D207" s="46">
        <v>772.53</v>
      </c>
      <c r="E207" s="47"/>
      <c r="F207" s="46">
        <v>468</v>
      </c>
      <c r="G207" s="47"/>
      <c r="H207" s="46">
        <f t="shared" si="36"/>
        <v>304.52999999999997</v>
      </c>
      <c r="I207" s="47"/>
      <c r="J207" s="78">
        <f t="shared" si="37"/>
        <v>1.6507099999999999</v>
      </c>
      <c r="K207" s="43" t="s">
        <v>342</v>
      </c>
      <c r="L207" s="75" t="b">
        <f t="shared" si="38"/>
        <v>1</v>
      </c>
      <c r="O207" s="69" t="s">
        <v>423</v>
      </c>
      <c r="P207" s="46">
        <f t="shared" si="39"/>
        <v>772.53</v>
      </c>
      <c r="Q207" s="46">
        <f t="shared" si="40"/>
        <v>468</v>
      </c>
    </row>
    <row r="208" spans="1:17" ht="12" x14ac:dyDescent="0.2">
      <c r="A208" s="43"/>
      <c r="B208" s="43"/>
      <c r="C208" s="43" t="s">
        <v>343</v>
      </c>
      <c r="D208" s="46">
        <v>0</v>
      </c>
      <c r="E208" s="47"/>
      <c r="F208" s="46">
        <v>300</v>
      </c>
      <c r="G208" s="47"/>
      <c r="H208" s="46">
        <f t="shared" si="36"/>
        <v>-300</v>
      </c>
      <c r="I208" s="47"/>
      <c r="J208" s="78">
        <f t="shared" si="37"/>
        <v>0</v>
      </c>
      <c r="K208" s="43" t="s">
        <v>343</v>
      </c>
      <c r="L208" s="75" t="b">
        <f t="shared" si="38"/>
        <v>1</v>
      </c>
      <c r="O208" s="69" t="s">
        <v>424</v>
      </c>
      <c r="P208" s="46">
        <f t="shared" si="39"/>
        <v>0</v>
      </c>
      <c r="Q208" s="46">
        <f t="shared" si="40"/>
        <v>300</v>
      </c>
    </row>
    <row r="209" spans="1:17" ht="12" x14ac:dyDescent="0.2">
      <c r="A209" s="43"/>
      <c r="B209" s="43"/>
      <c r="C209" s="43" t="s">
        <v>600</v>
      </c>
      <c r="D209" s="46">
        <v>2636.65</v>
      </c>
      <c r="E209" s="47"/>
      <c r="F209" s="46">
        <v>3000</v>
      </c>
      <c r="G209" s="47"/>
      <c r="H209" s="46">
        <f t="shared" si="36"/>
        <v>-363.35</v>
      </c>
      <c r="I209" s="47"/>
      <c r="J209" s="78">
        <f t="shared" si="37"/>
        <v>0.87887999999999999</v>
      </c>
      <c r="K209" s="43" t="s">
        <v>600</v>
      </c>
      <c r="L209" s="75" t="b">
        <f t="shared" si="38"/>
        <v>1</v>
      </c>
      <c r="O209" s="69" t="s">
        <v>584</v>
      </c>
      <c r="P209" s="46">
        <f t="shared" si="39"/>
        <v>2636.65</v>
      </c>
      <c r="Q209" s="46">
        <f t="shared" si="40"/>
        <v>3000</v>
      </c>
    </row>
    <row r="210" spans="1:17" ht="12.75" thickBot="1" x14ac:dyDescent="0.25">
      <c r="A210" s="43"/>
      <c r="B210" s="43"/>
      <c r="C210" s="43" t="s">
        <v>601</v>
      </c>
      <c r="D210" s="48">
        <v>338.36</v>
      </c>
      <c r="E210" s="47"/>
      <c r="F210" s="48">
        <v>350</v>
      </c>
      <c r="G210" s="47"/>
      <c r="H210" s="48">
        <f t="shared" si="36"/>
        <v>-11.64</v>
      </c>
      <c r="I210" s="47"/>
      <c r="J210" s="78">
        <f t="shared" si="37"/>
        <v>0.96674000000000004</v>
      </c>
      <c r="K210" s="43" t="s">
        <v>601</v>
      </c>
      <c r="L210" s="75" t="b">
        <f t="shared" si="38"/>
        <v>1</v>
      </c>
      <c r="O210" s="69" t="s">
        <v>603</v>
      </c>
      <c r="P210" s="46">
        <f t="shared" si="39"/>
        <v>338.36</v>
      </c>
      <c r="Q210" s="46">
        <f t="shared" si="40"/>
        <v>350</v>
      </c>
    </row>
    <row r="211" spans="1:17" ht="12.75" thickBot="1" x14ac:dyDescent="0.25">
      <c r="A211" s="43"/>
      <c r="B211" s="43"/>
      <c r="C211" s="43" t="s">
        <v>344</v>
      </c>
      <c r="D211" s="48">
        <v>0</v>
      </c>
      <c r="E211" s="48"/>
      <c r="F211" s="48"/>
      <c r="G211" s="47"/>
      <c r="H211" s="48"/>
      <c r="I211" s="47"/>
      <c r="J211" s="79"/>
      <c r="K211" s="43" t="s">
        <v>344</v>
      </c>
      <c r="L211" s="75" t="b">
        <f t="shared" si="38"/>
        <v>1</v>
      </c>
      <c r="O211" s="69" t="s">
        <v>435</v>
      </c>
      <c r="P211" s="46">
        <f t="shared" si="39"/>
        <v>0</v>
      </c>
      <c r="Q211" s="46">
        <f t="shared" si="40"/>
        <v>0</v>
      </c>
    </row>
    <row r="212" spans="1:17" ht="12" x14ac:dyDescent="0.2">
      <c r="A212" s="43"/>
      <c r="B212" s="43" t="s">
        <v>345</v>
      </c>
      <c r="C212" s="43"/>
      <c r="D212" s="46">
        <f>ROUND(SUM(D182:D211),5)</f>
        <v>95974.63</v>
      </c>
      <c r="E212" s="46"/>
      <c r="F212" s="46">
        <f>ROUND(SUM(F182:F211),5)</f>
        <v>94946</v>
      </c>
      <c r="G212" s="47"/>
      <c r="H212" s="46">
        <f>ROUND((D212-F212),5)</f>
        <v>1028.6300000000001</v>
      </c>
      <c r="I212" s="47"/>
      <c r="J212" s="78">
        <f>ROUND(IF(F212=0, IF(D212=0, 0, 1), D212/F212),5)</f>
        <v>1.0108299999999999</v>
      </c>
      <c r="K212" s="43"/>
      <c r="L212" s="75" t="b">
        <f t="shared" si="38"/>
        <v>1</v>
      </c>
      <c r="P212" s="46">
        <f t="shared" si="39"/>
        <v>95974.63</v>
      </c>
      <c r="Q212" s="46">
        <f t="shared" si="40"/>
        <v>94946</v>
      </c>
    </row>
    <row r="213" spans="1:17" ht="12" x14ac:dyDescent="0.2">
      <c r="B213" s="43" t="s">
        <v>234</v>
      </c>
      <c r="C213" s="43"/>
      <c r="D213" s="49">
        <v>211990.09</v>
      </c>
      <c r="E213" s="46"/>
      <c r="F213" s="46"/>
      <c r="G213" s="47"/>
      <c r="H213" s="46"/>
      <c r="I213" s="47"/>
      <c r="J213" s="78"/>
      <c r="K213" s="43"/>
      <c r="L213" s="75" t="b">
        <f>K213=C213</f>
        <v>1</v>
      </c>
      <c r="O213" s="69" t="s">
        <v>425</v>
      </c>
      <c r="P213" s="46">
        <f t="shared" si="39"/>
        <v>211990.09</v>
      </c>
      <c r="Q213" s="46">
        <f t="shared" si="40"/>
        <v>0</v>
      </c>
    </row>
    <row r="214" spans="1:17" ht="12.75" thickBot="1" x14ac:dyDescent="0.25">
      <c r="A214" s="43"/>
      <c r="B214" s="43" t="s">
        <v>153</v>
      </c>
      <c r="C214" s="43"/>
      <c r="D214" s="49">
        <v>0</v>
      </c>
      <c r="E214" s="49"/>
      <c r="F214" s="49"/>
      <c r="G214" s="47"/>
      <c r="H214" s="49"/>
      <c r="I214" s="47"/>
      <c r="J214" s="80"/>
      <c r="K214" s="43"/>
      <c r="L214" s="75" t="b">
        <f t="shared" si="38"/>
        <v>1</v>
      </c>
      <c r="O214" s="69" t="s">
        <v>426</v>
      </c>
      <c r="P214" s="46">
        <f t="shared" si="39"/>
        <v>0</v>
      </c>
      <c r="Q214" s="46">
        <f t="shared" si="40"/>
        <v>0</v>
      </c>
    </row>
    <row r="215" spans="1:17" ht="12.75" thickBot="1" x14ac:dyDescent="0.25">
      <c r="A215" s="43" t="s">
        <v>31</v>
      </c>
      <c r="C215" s="43"/>
      <c r="D215" s="51">
        <f>ROUND(D102+D123+D142+D148+D171+D181+SUM(D212:D214),5)</f>
        <v>700429.64</v>
      </c>
      <c r="E215" s="51"/>
      <c r="F215" s="51">
        <f>ROUND(F82+F102+F123+F142+F148+F171+F181+SUM(F212:F214),5)</f>
        <v>554470.49</v>
      </c>
      <c r="G215" s="47"/>
      <c r="H215" s="51">
        <f>ROUND((D215-F215),5)</f>
        <v>145959.15</v>
      </c>
      <c r="I215" s="47"/>
      <c r="J215" s="82">
        <f>ROUND(IF(F215=0, IF(D215=0, 0, 1), D215/F215),5)</f>
        <v>1.2632399999999999</v>
      </c>
      <c r="K215" s="43"/>
      <c r="O215" s="69"/>
      <c r="P215" s="46">
        <f t="shared" si="39"/>
        <v>700429.64</v>
      </c>
      <c r="Q215" s="46">
        <f t="shared" si="40"/>
        <v>554470.49</v>
      </c>
    </row>
    <row r="216" spans="1:17" ht="12.75" thickBot="1" x14ac:dyDescent="0.25">
      <c r="A216" s="64" t="s">
        <v>629</v>
      </c>
      <c r="C216" s="43"/>
      <c r="D216" s="52">
        <f>ROUND(D81-D215,5)</f>
        <v>-183351.59</v>
      </c>
      <c r="E216" s="52"/>
      <c r="F216" s="52">
        <f>ROUND(F81-F215,5)</f>
        <v>-30497.49</v>
      </c>
      <c r="G216" s="43"/>
      <c r="H216" s="52">
        <f>ROUND((D216-F216),5)</f>
        <v>-152854.1</v>
      </c>
      <c r="I216" s="43"/>
      <c r="J216" s="83">
        <f>ROUND(IF(F216=0, IF(D216=0, 0, 1), D216/F216),5)</f>
        <v>6.0120199999999997</v>
      </c>
      <c r="K216" s="43"/>
      <c r="O216" s="72"/>
      <c r="P216" s="46">
        <f t="shared" si="39"/>
        <v>-183351.59</v>
      </c>
      <c r="Q216" s="46">
        <f t="shared" si="40"/>
        <v>-30497.49</v>
      </c>
    </row>
    <row r="217" spans="1:17" ht="15.75" thickTop="1" x14ac:dyDescent="0.25">
      <c r="O217" s="72"/>
      <c r="P217" s="46">
        <f t="shared" si="39"/>
        <v>0</v>
      </c>
      <c r="Q217" s="46">
        <f t="shared" si="40"/>
        <v>0</v>
      </c>
    </row>
    <row r="218" spans="1:17" x14ac:dyDescent="0.25">
      <c r="O218" s="72"/>
    </row>
    <row r="219" spans="1:17" x14ac:dyDescent="0.25">
      <c r="O219" s="72"/>
    </row>
    <row r="220" spans="1:17" x14ac:dyDescent="0.25">
      <c r="O220" s="72"/>
    </row>
    <row r="221" spans="1:17" x14ac:dyDescent="0.25">
      <c r="O221" s="72"/>
    </row>
    <row r="222" spans="1:17" x14ac:dyDescent="0.25">
      <c r="O222" s="72"/>
    </row>
    <row r="223" spans="1:17" x14ac:dyDescent="0.25">
      <c r="O223" s="72"/>
    </row>
    <row r="224" spans="1:17" x14ac:dyDescent="0.25">
      <c r="O224" s="72"/>
    </row>
    <row r="225" spans="15:15" x14ac:dyDescent="0.25">
      <c r="O225" s="72"/>
    </row>
    <row r="226" spans="15:15" x14ac:dyDescent="0.25">
      <c r="O226" s="72"/>
    </row>
    <row r="227" spans="15:15" x14ac:dyDescent="0.25">
      <c r="O227" s="72"/>
    </row>
    <row r="228" spans="15:15" x14ac:dyDescent="0.25">
      <c r="O228" s="72"/>
    </row>
    <row r="229" spans="15:15" x14ac:dyDescent="0.25">
      <c r="O229" s="72"/>
    </row>
    <row r="230" spans="15:15" x14ac:dyDescent="0.25">
      <c r="O230" s="72"/>
    </row>
    <row r="231" spans="15:15" x14ac:dyDescent="0.25">
      <c r="O231" s="72"/>
    </row>
    <row r="232" spans="15:15" x14ac:dyDescent="0.25">
      <c r="O232" s="72"/>
    </row>
    <row r="233" spans="15:15" x14ac:dyDescent="0.25">
      <c r="O233" s="72"/>
    </row>
    <row r="234" spans="15:15" x14ac:dyDescent="0.25">
      <c r="O234" s="72"/>
    </row>
    <row r="235" spans="15:15" x14ac:dyDescent="0.25">
      <c r="O235" s="72"/>
    </row>
    <row r="236" spans="15:15" x14ac:dyDescent="0.25">
      <c r="O236" s="72"/>
    </row>
  </sheetData>
  <conditionalFormatting sqref="L141:L1048576 L88:L137 L1:L86">
    <cfRule type="containsText" dxfId="7" priority="3" operator="containsText" text="FALSE">
      <formula>NOT(ISERROR(SEARCH("FALSE",L1)))</formula>
    </cfRule>
  </conditionalFormatting>
  <conditionalFormatting sqref="L138:L140">
    <cfRule type="containsText" dxfId="6" priority="2" operator="containsText" text="FALSE">
      <formula>NOT(ISERROR(SEARCH("FALSE",L138)))</formula>
    </cfRule>
  </conditionalFormatting>
  <conditionalFormatting sqref="L87">
    <cfRule type="containsText" dxfId="5" priority="1" operator="containsText" text="FALSE">
      <formula>NOT(ISERROR(SEARCH("FALSE",L87)))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W237"/>
  <sheetViews>
    <sheetView topLeftCell="A68" zoomScale="110" zoomScaleNormal="110" workbookViewId="0">
      <selection activeCell="C89" sqref="C89"/>
    </sheetView>
  </sheetViews>
  <sheetFormatPr defaultColWidth="8.7109375" defaultRowHeight="15" x14ac:dyDescent="0.25"/>
  <cols>
    <col min="1" max="1" width="16.28515625" style="64" bestFit="1" customWidth="1"/>
    <col min="2" max="2" width="3" style="64" customWidth="1"/>
    <col min="3" max="3" width="36.5703125" style="64" customWidth="1"/>
    <col min="4" max="4" width="10.28515625" style="56" customWidth="1"/>
    <col min="5" max="5" width="2" style="56" customWidth="1"/>
    <col min="6" max="6" width="10.7109375" style="56" customWidth="1"/>
    <col min="7" max="7" width="2.28515625" style="56" customWidth="1"/>
    <col min="8" max="8" width="12" style="56" bestFit="1" customWidth="1"/>
    <col min="9" max="9" width="2.28515625" style="56" customWidth="1"/>
    <col min="10" max="10" width="10.28515625" style="56" bestFit="1" customWidth="1"/>
    <col min="11" max="11" width="36.5703125" style="64" customWidth="1"/>
    <col min="12" max="12" width="9.28515625" style="72" bestFit="1" customWidth="1"/>
    <col min="13" max="14" width="8.7109375" style="68"/>
    <col min="15" max="15" width="11.7109375" style="77" customWidth="1"/>
    <col min="16" max="16" width="11.5703125" style="56" customWidth="1"/>
    <col min="17" max="17" width="10.42578125" style="56" customWidth="1"/>
    <col min="18" max="18" width="32.28515625" style="77" customWidth="1"/>
    <col min="19" max="23" width="8.7109375" style="72"/>
    <col min="24" max="16384" width="8.7109375" style="68"/>
  </cols>
  <sheetData>
    <row r="1" spans="1:18" ht="15.75" thickBot="1" x14ac:dyDescent="0.3">
      <c r="A1" s="43"/>
      <c r="B1" s="43"/>
      <c r="C1" s="43"/>
      <c r="D1" s="45"/>
      <c r="E1" s="45"/>
      <c r="F1" s="45"/>
      <c r="G1" s="44"/>
      <c r="H1" s="45"/>
      <c r="I1" s="44"/>
      <c r="J1" s="45"/>
      <c r="K1" s="43"/>
      <c r="L1" s="70"/>
      <c r="O1" s="69"/>
      <c r="P1" s="45"/>
      <c r="Q1" s="45"/>
      <c r="R1" s="71"/>
    </row>
    <row r="2" spans="1:18" ht="16.5" thickTop="1" thickBot="1" x14ac:dyDescent="0.3">
      <c r="A2" s="53"/>
      <c r="B2" s="53"/>
      <c r="C2" s="53"/>
      <c r="D2" s="54" t="s">
        <v>799</v>
      </c>
      <c r="E2" s="54"/>
      <c r="F2" s="54" t="s">
        <v>22</v>
      </c>
      <c r="G2" s="55"/>
      <c r="H2" s="54" t="s">
        <v>23</v>
      </c>
      <c r="I2" s="55"/>
      <c r="J2" s="54" t="s">
        <v>24</v>
      </c>
      <c r="K2" s="53"/>
      <c r="L2" s="70"/>
      <c r="O2" s="73"/>
      <c r="P2" s="54" t="str">
        <f>D2</f>
        <v>Jan - Oct 22</v>
      </c>
      <c r="Q2" s="54" t="s">
        <v>22</v>
      </c>
      <c r="R2" s="74"/>
    </row>
    <row r="3" spans="1:18" ht="12.75" thickTop="1" x14ac:dyDescent="0.2">
      <c r="A3" s="43" t="s">
        <v>25</v>
      </c>
      <c r="B3" s="43"/>
      <c r="C3" s="43"/>
      <c r="D3" s="46"/>
      <c r="E3" s="46"/>
      <c r="F3" s="46"/>
      <c r="G3" s="47"/>
      <c r="H3" s="46"/>
      <c r="I3" s="47"/>
      <c r="J3" s="78"/>
      <c r="K3" s="43"/>
      <c r="L3" s="70"/>
      <c r="O3" s="69"/>
      <c r="P3" s="46"/>
      <c r="Q3" s="46"/>
      <c r="R3" s="71"/>
    </row>
    <row r="4" spans="1:18" ht="12" x14ac:dyDescent="0.2">
      <c r="A4" s="43"/>
      <c r="B4" s="43" t="s">
        <v>72</v>
      </c>
      <c r="C4" s="43"/>
      <c r="D4" s="46"/>
      <c r="E4" s="46"/>
      <c r="F4" s="46"/>
      <c r="G4" s="47"/>
      <c r="H4" s="46"/>
      <c r="I4" s="47"/>
      <c r="J4" s="78"/>
      <c r="K4" s="43"/>
      <c r="L4" s="70"/>
      <c r="O4" s="69"/>
      <c r="P4" s="46"/>
      <c r="Q4" s="46"/>
      <c r="R4" s="71"/>
    </row>
    <row r="5" spans="1:18" ht="12" x14ac:dyDescent="0.2">
      <c r="A5" s="43"/>
      <c r="B5" s="43"/>
      <c r="C5" s="43" t="s">
        <v>565</v>
      </c>
      <c r="D5" s="46">
        <v>1741836.5</v>
      </c>
      <c r="E5" s="47"/>
      <c r="F5" s="46">
        <v>2003730</v>
      </c>
      <c r="G5" s="47"/>
      <c r="H5" s="46">
        <f>ROUND((D5-F5),5)</f>
        <v>-261893.5</v>
      </c>
      <c r="I5" s="47"/>
      <c r="J5" s="78">
        <f>ROUND(IF(F5=0, IF(D5=0, 0, 1), D5/F5),5)</f>
        <v>0.86929999999999996</v>
      </c>
      <c r="K5" s="43" t="s">
        <v>565</v>
      </c>
      <c r="L5" s="75" t="b">
        <f t="shared" ref="L5:L68" si="0">K5=C5</f>
        <v>1</v>
      </c>
      <c r="O5" s="69" t="s">
        <v>39</v>
      </c>
      <c r="P5" s="46">
        <f t="shared" ref="P5:P68" si="1">+D5</f>
        <v>1741836.5</v>
      </c>
      <c r="Q5" s="46">
        <f>+F5</f>
        <v>2003730</v>
      </c>
      <c r="R5" s="71"/>
    </row>
    <row r="6" spans="1:18" ht="12" x14ac:dyDescent="0.2">
      <c r="A6" s="43"/>
      <c r="B6" s="43"/>
      <c r="C6" s="43" t="s">
        <v>566</v>
      </c>
      <c r="D6" s="46">
        <v>1600932.8</v>
      </c>
      <c r="E6" s="47"/>
      <c r="F6" s="46">
        <v>1593390</v>
      </c>
      <c r="G6" s="47"/>
      <c r="H6" s="46">
        <f>ROUND((D6-F6),5)</f>
        <v>7542.8</v>
      </c>
      <c r="I6" s="47"/>
      <c r="J6" s="78">
        <f>ROUND(IF(F6=0, IF(D6=0, 0, 1), D6/F6),5)</f>
        <v>1.0047299999999999</v>
      </c>
      <c r="K6" s="43" t="s">
        <v>566</v>
      </c>
      <c r="L6" s="75" t="b">
        <f t="shared" si="0"/>
        <v>1</v>
      </c>
      <c r="O6" s="69" t="s">
        <v>621</v>
      </c>
      <c r="P6" s="46">
        <f t="shared" si="1"/>
        <v>1600932.8</v>
      </c>
      <c r="Q6" s="46">
        <f t="shared" ref="Q6:Q69" si="2">+F6</f>
        <v>1593390</v>
      </c>
      <c r="R6" s="71"/>
    </row>
    <row r="7" spans="1:18" ht="12" x14ac:dyDescent="0.2">
      <c r="A7" s="43"/>
      <c r="B7" s="43"/>
      <c r="C7" s="43" t="s">
        <v>97</v>
      </c>
      <c r="D7" s="46">
        <v>699347.08</v>
      </c>
      <c r="E7" s="47"/>
      <c r="F7" s="46">
        <v>858590</v>
      </c>
      <c r="G7" s="47"/>
      <c r="H7" s="46">
        <f>ROUND((D7-F7),5)</f>
        <v>-159242.92000000001</v>
      </c>
      <c r="I7" s="47"/>
      <c r="J7" s="78">
        <f>ROUND(IF(F7=0, IF(D7=0, 0, 1), D7/F7),5)</f>
        <v>0.81452999999999998</v>
      </c>
      <c r="K7" s="43" t="s">
        <v>97</v>
      </c>
      <c r="L7" s="75" t="b">
        <f t="shared" si="0"/>
        <v>1</v>
      </c>
      <c r="O7" s="69" t="s">
        <v>40</v>
      </c>
      <c r="P7" s="46">
        <f t="shared" si="1"/>
        <v>699347.08</v>
      </c>
      <c r="Q7" s="46">
        <f t="shared" si="2"/>
        <v>858590</v>
      </c>
      <c r="R7" s="71"/>
    </row>
    <row r="8" spans="1:18" ht="12" x14ac:dyDescent="0.2">
      <c r="A8" s="43"/>
      <c r="B8" s="43"/>
      <c r="C8" s="43" t="s">
        <v>723</v>
      </c>
      <c r="D8" s="46">
        <v>72463.509999999995</v>
      </c>
      <c r="E8" s="47"/>
      <c r="F8" s="46"/>
      <c r="G8" s="47"/>
      <c r="H8" s="46"/>
      <c r="I8" s="47"/>
      <c r="J8" s="78"/>
      <c r="K8" s="43" t="s">
        <v>723</v>
      </c>
      <c r="L8" s="75" t="b">
        <f t="shared" si="0"/>
        <v>1</v>
      </c>
      <c r="O8" s="69" t="s">
        <v>157</v>
      </c>
      <c r="P8" s="46">
        <f t="shared" si="1"/>
        <v>72463.509999999995</v>
      </c>
      <c r="Q8" s="46">
        <f t="shared" si="2"/>
        <v>0</v>
      </c>
      <c r="R8" s="71"/>
    </row>
    <row r="9" spans="1:18" ht="12" x14ac:dyDescent="0.2">
      <c r="A9" s="43"/>
      <c r="B9" s="43"/>
      <c r="C9" s="43" t="s">
        <v>724</v>
      </c>
      <c r="D9" s="46">
        <v>73119.56</v>
      </c>
      <c r="E9" s="47"/>
      <c r="F9" s="46"/>
      <c r="G9" s="47"/>
      <c r="H9" s="46"/>
      <c r="I9" s="47"/>
      <c r="J9" s="78"/>
      <c r="K9" s="43" t="s">
        <v>724</v>
      </c>
      <c r="L9" s="75" t="b">
        <f t="shared" si="0"/>
        <v>1</v>
      </c>
      <c r="O9" s="69" t="s">
        <v>158</v>
      </c>
      <c r="P9" s="46">
        <f t="shared" si="1"/>
        <v>73119.56</v>
      </c>
      <c r="Q9" s="46">
        <f t="shared" si="2"/>
        <v>0</v>
      </c>
      <c r="R9" s="71"/>
    </row>
    <row r="10" spans="1:18" ht="12" x14ac:dyDescent="0.2">
      <c r="A10" s="43"/>
      <c r="B10" s="43"/>
      <c r="C10" s="43" t="s">
        <v>725</v>
      </c>
      <c r="D10" s="46">
        <v>38830.89</v>
      </c>
      <c r="E10" s="47"/>
      <c r="F10" s="46"/>
      <c r="G10" s="47"/>
      <c r="H10" s="46"/>
      <c r="I10" s="47"/>
      <c r="J10" s="78"/>
      <c r="K10" s="43" t="s">
        <v>725</v>
      </c>
      <c r="L10" s="75" t="b">
        <f t="shared" si="0"/>
        <v>1</v>
      </c>
      <c r="N10" s="76"/>
      <c r="O10" s="69" t="s">
        <v>159</v>
      </c>
      <c r="P10" s="46">
        <f t="shared" si="1"/>
        <v>38830.89</v>
      </c>
      <c r="Q10" s="46">
        <f t="shared" si="2"/>
        <v>0</v>
      </c>
      <c r="R10" s="71"/>
    </row>
    <row r="11" spans="1:18" ht="12" x14ac:dyDescent="0.2">
      <c r="A11" s="43"/>
      <c r="B11" s="43"/>
      <c r="C11" s="43" t="s">
        <v>74</v>
      </c>
      <c r="D11" s="46">
        <v>5370.9</v>
      </c>
      <c r="E11" s="47"/>
      <c r="F11" s="46"/>
      <c r="G11" s="47"/>
      <c r="H11" s="46"/>
      <c r="I11" s="47"/>
      <c r="J11" s="78"/>
      <c r="K11" s="43" t="s">
        <v>74</v>
      </c>
      <c r="L11" s="75" t="b">
        <f t="shared" si="0"/>
        <v>1</v>
      </c>
      <c r="O11" s="69" t="s">
        <v>41</v>
      </c>
      <c r="P11" s="46">
        <f t="shared" si="1"/>
        <v>5370.9</v>
      </c>
      <c r="Q11" s="46">
        <f t="shared" si="2"/>
        <v>0</v>
      </c>
      <c r="R11" s="71"/>
    </row>
    <row r="12" spans="1:18" ht="12" x14ac:dyDescent="0.2">
      <c r="A12" s="43"/>
      <c r="B12" s="43"/>
      <c r="C12" s="43" t="s">
        <v>598</v>
      </c>
      <c r="D12" s="46">
        <v>1097</v>
      </c>
      <c r="E12" s="47"/>
      <c r="F12" s="46"/>
      <c r="G12" s="47"/>
      <c r="H12" s="46"/>
      <c r="I12" s="47"/>
      <c r="J12" s="78"/>
      <c r="K12" s="43" t="s">
        <v>598</v>
      </c>
      <c r="L12" s="75" t="b">
        <f t="shared" si="0"/>
        <v>1</v>
      </c>
      <c r="O12" s="69" t="s">
        <v>594</v>
      </c>
      <c r="P12" s="46">
        <f t="shared" si="1"/>
        <v>1097</v>
      </c>
      <c r="Q12" s="46">
        <f t="shared" si="2"/>
        <v>0</v>
      </c>
      <c r="R12" s="71"/>
    </row>
    <row r="13" spans="1:18" ht="12" x14ac:dyDescent="0.2">
      <c r="A13" s="43"/>
      <c r="B13" s="43"/>
      <c r="C13" s="43" t="s">
        <v>101</v>
      </c>
      <c r="D13" s="46">
        <v>14788.62</v>
      </c>
      <c r="E13" s="47"/>
      <c r="F13" s="46"/>
      <c r="G13" s="47"/>
      <c r="H13" s="46"/>
      <c r="I13" s="47"/>
      <c r="J13" s="78"/>
      <c r="K13" s="43" t="s">
        <v>101</v>
      </c>
      <c r="L13" s="75" t="b">
        <f t="shared" si="0"/>
        <v>1</v>
      </c>
      <c r="O13" s="69" t="s">
        <v>42</v>
      </c>
      <c r="P13" s="46">
        <f t="shared" si="1"/>
        <v>14788.62</v>
      </c>
      <c r="Q13" s="46">
        <f t="shared" si="2"/>
        <v>0</v>
      </c>
      <c r="R13" s="71"/>
    </row>
    <row r="14" spans="1:18" ht="12" x14ac:dyDescent="0.2">
      <c r="A14" s="43"/>
      <c r="B14" s="43"/>
      <c r="C14" s="43" t="s">
        <v>567</v>
      </c>
      <c r="D14" s="46">
        <v>42000</v>
      </c>
      <c r="E14" s="47"/>
      <c r="F14" s="46"/>
      <c r="G14" s="47"/>
      <c r="H14" s="46"/>
      <c r="I14" s="47"/>
      <c r="J14" s="78"/>
      <c r="K14" s="43" t="s">
        <v>567</v>
      </c>
      <c r="L14" s="75" t="b">
        <f>K14=C14</f>
        <v>1</v>
      </c>
      <c r="O14" s="69" t="s">
        <v>578</v>
      </c>
      <c r="P14" s="46">
        <f>+D14</f>
        <v>42000</v>
      </c>
      <c r="Q14" s="46">
        <f>+F14</f>
        <v>0</v>
      </c>
      <c r="R14" s="71"/>
    </row>
    <row r="15" spans="1:18" ht="12" x14ac:dyDescent="0.2">
      <c r="A15" s="43"/>
      <c r="B15" s="43"/>
      <c r="C15" s="43" t="s">
        <v>606</v>
      </c>
      <c r="D15" s="46">
        <v>3650.23</v>
      </c>
      <c r="E15" s="47"/>
      <c r="F15" s="46"/>
      <c r="G15" s="47"/>
      <c r="H15" s="46"/>
      <c r="I15" s="47"/>
      <c r="J15" s="78"/>
      <c r="K15" s="43" t="s">
        <v>606</v>
      </c>
      <c r="L15" s="75" t="b">
        <f t="shared" si="0"/>
        <v>1</v>
      </c>
      <c r="O15" s="69" t="s">
        <v>605</v>
      </c>
      <c r="P15" s="46">
        <f t="shared" si="1"/>
        <v>3650.23</v>
      </c>
      <c r="Q15" s="46">
        <f t="shared" si="2"/>
        <v>0</v>
      </c>
      <c r="R15" s="71"/>
    </row>
    <row r="16" spans="1:18" ht="12" x14ac:dyDescent="0.2">
      <c r="A16" s="43"/>
      <c r="B16" s="43"/>
      <c r="C16" s="43" t="s">
        <v>75</v>
      </c>
      <c r="D16" s="46">
        <v>10610</v>
      </c>
      <c r="E16" s="47"/>
      <c r="F16" s="46"/>
      <c r="G16" s="47"/>
      <c r="H16" s="46"/>
      <c r="I16" s="47"/>
      <c r="J16" s="78"/>
      <c r="K16" s="43" t="s">
        <v>75</v>
      </c>
      <c r="L16" s="75" t="b">
        <f t="shared" si="0"/>
        <v>1</v>
      </c>
      <c r="O16" s="69" t="s">
        <v>13</v>
      </c>
      <c r="P16" s="46">
        <f t="shared" si="1"/>
        <v>10610</v>
      </c>
      <c r="Q16" s="46">
        <f t="shared" si="2"/>
        <v>0</v>
      </c>
      <c r="R16" s="71"/>
    </row>
    <row r="17" spans="1:18" ht="12" x14ac:dyDescent="0.2">
      <c r="A17" s="43"/>
      <c r="B17" s="43"/>
      <c r="C17" s="43" t="s">
        <v>76</v>
      </c>
      <c r="D17" s="46">
        <v>13263.11</v>
      </c>
      <c r="E17" s="47"/>
      <c r="F17" s="46"/>
      <c r="G17" s="47"/>
      <c r="H17" s="46"/>
      <c r="I17" s="47"/>
      <c r="J17" s="78"/>
      <c r="K17" s="43" t="s">
        <v>76</v>
      </c>
      <c r="L17" s="75" t="b">
        <f t="shared" si="0"/>
        <v>1</v>
      </c>
      <c r="O17" s="69" t="s">
        <v>43</v>
      </c>
      <c r="P17" s="46">
        <f t="shared" si="1"/>
        <v>13263.11</v>
      </c>
      <c r="Q17" s="46">
        <f t="shared" si="2"/>
        <v>0</v>
      </c>
      <c r="R17" s="71"/>
    </row>
    <row r="18" spans="1:18" ht="12.75" thickBot="1" x14ac:dyDescent="0.25">
      <c r="A18" s="43"/>
      <c r="B18" s="43"/>
      <c r="C18" s="43" t="s">
        <v>27</v>
      </c>
      <c r="D18" s="48">
        <v>992.87</v>
      </c>
      <c r="E18" s="47"/>
      <c r="F18" s="48"/>
      <c r="G18" s="47"/>
      <c r="H18" s="46">
        <f>ROUND((D18-F18),5)</f>
        <v>992.87</v>
      </c>
      <c r="I18" s="47"/>
      <c r="J18" s="78">
        <f>ROUND(IF(F18=0, IF(D18=0, 0, 1), D18/F18),5)</f>
        <v>1</v>
      </c>
      <c r="K18" s="43" t="s">
        <v>27</v>
      </c>
      <c r="L18" s="75" t="b">
        <f>K18=C18</f>
        <v>1</v>
      </c>
      <c r="O18" s="69" t="s">
        <v>14</v>
      </c>
      <c r="P18" s="46">
        <f>+D18</f>
        <v>992.87</v>
      </c>
      <c r="Q18" s="46">
        <f>+F18</f>
        <v>0</v>
      </c>
      <c r="R18" s="71"/>
    </row>
    <row r="19" spans="1:18" ht="12" x14ac:dyDescent="0.2">
      <c r="A19" s="43"/>
      <c r="B19" s="43"/>
      <c r="C19" s="43" t="s">
        <v>740</v>
      </c>
      <c r="D19" s="46">
        <v>-286304.39</v>
      </c>
      <c r="E19" s="46"/>
      <c r="F19" s="46">
        <v>0</v>
      </c>
      <c r="G19" s="47"/>
      <c r="H19" s="46">
        <f>ROUND((D19-F19),5)</f>
        <v>-286304.39</v>
      </c>
      <c r="I19" s="47"/>
      <c r="J19" s="78">
        <f>ROUND(IF(F19=0, IF(D19=0, 0, 1), D19/F19),5)</f>
        <v>1</v>
      </c>
      <c r="K19" s="43" t="s">
        <v>740</v>
      </c>
      <c r="L19" s="75" t="b">
        <f t="shared" si="0"/>
        <v>1</v>
      </c>
      <c r="O19" s="69" t="s">
        <v>346</v>
      </c>
      <c r="P19" s="46">
        <f t="shared" si="1"/>
        <v>-286304.39</v>
      </c>
      <c r="Q19" s="46">
        <f t="shared" si="2"/>
        <v>0</v>
      </c>
      <c r="R19" s="71"/>
    </row>
    <row r="20" spans="1:18" ht="12" x14ac:dyDescent="0.2">
      <c r="A20" s="43"/>
      <c r="B20" s="43"/>
      <c r="C20" s="43" t="s">
        <v>73</v>
      </c>
      <c r="D20" s="46">
        <v>0</v>
      </c>
      <c r="E20" s="46"/>
      <c r="F20" s="46">
        <v>0</v>
      </c>
      <c r="G20" s="47"/>
      <c r="H20" s="46"/>
      <c r="I20" s="47"/>
      <c r="J20" s="78"/>
      <c r="K20" s="43" t="s">
        <v>73</v>
      </c>
      <c r="L20" s="75" t="b">
        <f>K20=C20</f>
        <v>1</v>
      </c>
      <c r="O20" s="69" t="s">
        <v>36</v>
      </c>
      <c r="P20" s="46">
        <f>+D20</f>
        <v>0</v>
      </c>
      <c r="Q20" s="46">
        <f>+F20</f>
        <v>0</v>
      </c>
      <c r="R20" s="71"/>
    </row>
    <row r="21" spans="1:18" ht="12" x14ac:dyDescent="0.2">
      <c r="A21" s="43"/>
      <c r="B21" s="43"/>
      <c r="C21" s="43" t="s">
        <v>77</v>
      </c>
      <c r="D21" s="46">
        <v>0</v>
      </c>
      <c r="E21" s="46"/>
      <c r="F21" s="46">
        <v>0</v>
      </c>
      <c r="G21" s="47"/>
      <c r="H21" s="46"/>
      <c r="I21" s="47"/>
      <c r="J21" s="78"/>
      <c r="K21" s="43" t="s">
        <v>77</v>
      </c>
      <c r="L21" s="75" t="b">
        <f t="shared" si="0"/>
        <v>1</v>
      </c>
      <c r="O21" s="69" t="s">
        <v>18</v>
      </c>
      <c r="P21" s="46">
        <f t="shared" si="1"/>
        <v>0</v>
      </c>
      <c r="Q21" s="46">
        <f t="shared" si="2"/>
        <v>0</v>
      </c>
      <c r="R21" s="71"/>
    </row>
    <row r="22" spans="1:18" ht="12.75" thickBot="1" x14ac:dyDescent="0.25">
      <c r="A22" s="43"/>
      <c r="B22" s="43"/>
      <c r="C22" s="43" t="s">
        <v>78</v>
      </c>
      <c r="D22" s="48">
        <v>0</v>
      </c>
      <c r="E22" s="48"/>
      <c r="F22" s="48">
        <v>0</v>
      </c>
      <c r="G22" s="47"/>
      <c r="H22" s="48">
        <f>ROUND((D22-F22),5)</f>
        <v>0</v>
      </c>
      <c r="I22" s="47"/>
      <c r="J22" s="79">
        <f>ROUND(IF(F22=0, IF(D22=0, 0, 1), D22/F22),5)</f>
        <v>0</v>
      </c>
      <c r="K22" s="43" t="s">
        <v>78</v>
      </c>
      <c r="L22" s="75" t="b">
        <f t="shared" si="0"/>
        <v>1</v>
      </c>
      <c r="O22" s="69" t="s">
        <v>697</v>
      </c>
      <c r="P22" s="46">
        <f t="shared" si="1"/>
        <v>0</v>
      </c>
      <c r="Q22" s="46">
        <f>+F22</f>
        <v>0</v>
      </c>
      <c r="R22" s="71"/>
    </row>
    <row r="23" spans="1:18" ht="12" x14ac:dyDescent="0.2">
      <c r="A23" s="43"/>
      <c r="B23" s="43" t="s">
        <v>79</v>
      </c>
      <c r="C23" s="43"/>
      <c r="D23" s="46">
        <f>ROUND(SUM(D4:D22),5)</f>
        <v>4031998.68</v>
      </c>
      <c r="E23" s="46"/>
      <c r="F23" s="46">
        <f>ROUND(SUM(F4:F22),5)</f>
        <v>4455710</v>
      </c>
      <c r="G23" s="47"/>
      <c r="H23" s="46">
        <f>ROUND((D23-F23),5)</f>
        <v>-423711.32</v>
      </c>
      <c r="I23" s="47"/>
      <c r="J23" s="78">
        <f>ROUND(IF(F23=0, IF(D23=0, 0, 1), D23/F23),5)</f>
        <v>0.90490999999999999</v>
      </c>
      <c r="K23" s="43"/>
      <c r="L23" s="75" t="b">
        <f t="shared" si="0"/>
        <v>1</v>
      </c>
      <c r="O23" s="69"/>
      <c r="P23" s="46">
        <f t="shared" si="1"/>
        <v>4031998.68</v>
      </c>
      <c r="Q23" s="46">
        <f t="shared" si="2"/>
        <v>4455710</v>
      </c>
      <c r="R23" s="71"/>
    </row>
    <row r="24" spans="1:18" ht="12" x14ac:dyDescent="0.2">
      <c r="A24" s="43"/>
      <c r="B24" s="43" t="s">
        <v>244</v>
      </c>
      <c r="C24" s="43"/>
      <c r="D24" s="46"/>
      <c r="E24" s="46"/>
      <c r="F24" s="46"/>
      <c r="G24" s="47"/>
      <c r="H24" s="46"/>
      <c r="I24" s="47"/>
      <c r="J24" s="78"/>
      <c r="K24" s="43"/>
      <c r="L24" s="75" t="b">
        <f t="shared" si="0"/>
        <v>1</v>
      </c>
      <c r="O24" s="69" t="s">
        <v>347</v>
      </c>
      <c r="P24" s="46">
        <f t="shared" si="1"/>
        <v>0</v>
      </c>
      <c r="Q24" s="46">
        <f t="shared" si="2"/>
        <v>0</v>
      </c>
      <c r="R24" s="71"/>
    </row>
    <row r="25" spans="1:18" ht="12" x14ac:dyDescent="0.2">
      <c r="A25" s="43"/>
      <c r="B25" s="43"/>
      <c r="C25" s="43" t="s">
        <v>245</v>
      </c>
      <c r="D25" s="46">
        <v>115191.96</v>
      </c>
      <c r="E25" s="47"/>
      <c r="F25" s="46">
        <v>92650</v>
      </c>
      <c r="G25" s="47"/>
      <c r="H25" s="46">
        <f>ROUND((D25-F25),5)</f>
        <v>22541.96</v>
      </c>
      <c r="I25" s="47"/>
      <c r="J25" s="78">
        <f>ROUND(IF(F25=0, IF(D25=0, 0, 1), D25/F25),5)</f>
        <v>1.2433000000000001</v>
      </c>
      <c r="K25" s="43" t="s">
        <v>245</v>
      </c>
      <c r="L25" s="75" t="b">
        <f t="shared" si="0"/>
        <v>1</v>
      </c>
      <c r="O25" s="69" t="s">
        <v>348</v>
      </c>
      <c r="P25" s="46">
        <f t="shared" si="1"/>
        <v>115191.96</v>
      </c>
      <c r="Q25" s="46">
        <f t="shared" si="2"/>
        <v>92650</v>
      </c>
      <c r="R25" s="71"/>
    </row>
    <row r="26" spans="1:18" ht="12" x14ac:dyDescent="0.2">
      <c r="A26" s="43"/>
      <c r="B26" s="43"/>
      <c r="C26" s="43" t="s">
        <v>247</v>
      </c>
      <c r="D26" s="46">
        <v>3561.27</v>
      </c>
      <c r="E26" s="47"/>
      <c r="F26" s="46">
        <v>5450</v>
      </c>
      <c r="G26" s="47"/>
      <c r="H26" s="46">
        <f>ROUND((D26-F26),5)</f>
        <v>-1888.73</v>
      </c>
      <c r="I26" s="47"/>
      <c r="J26" s="78">
        <f>ROUND(IF(F26=0, IF(D26=0, 0, 1), D26/F26),5)</f>
        <v>0.65344000000000002</v>
      </c>
      <c r="K26" s="43" t="s">
        <v>247</v>
      </c>
      <c r="L26" s="75" t="b">
        <f t="shared" si="0"/>
        <v>1</v>
      </c>
      <c r="O26" s="69" t="s">
        <v>350</v>
      </c>
      <c r="P26" s="46">
        <f t="shared" si="1"/>
        <v>3561.27</v>
      </c>
      <c r="Q26" s="46">
        <f t="shared" si="2"/>
        <v>5450</v>
      </c>
      <c r="R26" s="71"/>
    </row>
    <row r="27" spans="1:18" ht="12" x14ac:dyDescent="0.2">
      <c r="A27" s="43"/>
      <c r="B27" s="43"/>
      <c r="C27" s="43" t="s">
        <v>248</v>
      </c>
      <c r="D27" s="46">
        <v>38292.32</v>
      </c>
      <c r="E27" s="47"/>
      <c r="F27" s="46">
        <v>32700</v>
      </c>
      <c r="G27" s="47"/>
      <c r="H27" s="46">
        <f>ROUND((D27-F27),5)</f>
        <v>5592.32</v>
      </c>
      <c r="I27" s="47"/>
      <c r="J27" s="78">
        <f>ROUND(IF(F27=0, IF(D27=0, 0, 1), D27/F27),5)</f>
        <v>1.1710199999999999</v>
      </c>
      <c r="K27" s="43" t="s">
        <v>248</v>
      </c>
      <c r="L27" s="75" t="b">
        <f t="shared" si="0"/>
        <v>1</v>
      </c>
      <c r="O27" s="69" t="s">
        <v>351</v>
      </c>
      <c r="P27" s="46">
        <f t="shared" si="1"/>
        <v>38292.32</v>
      </c>
      <c r="Q27" s="46">
        <f t="shared" si="2"/>
        <v>32700</v>
      </c>
      <c r="R27" s="71"/>
    </row>
    <row r="28" spans="1:18" ht="12" x14ac:dyDescent="0.2">
      <c r="A28" s="43"/>
      <c r="B28" s="43"/>
      <c r="C28" s="43" t="s">
        <v>522</v>
      </c>
      <c r="D28" s="46">
        <v>9821.25</v>
      </c>
      <c r="E28" s="47"/>
      <c r="F28" s="46">
        <v>10900</v>
      </c>
      <c r="G28" s="47"/>
      <c r="H28" s="46"/>
      <c r="I28" s="47"/>
      <c r="J28" s="78"/>
      <c r="K28" s="43" t="s">
        <v>522</v>
      </c>
      <c r="L28" s="75" t="b">
        <f t="shared" si="0"/>
        <v>1</v>
      </c>
      <c r="O28" s="69" t="s">
        <v>528</v>
      </c>
      <c r="P28" s="46">
        <f t="shared" si="1"/>
        <v>9821.25</v>
      </c>
      <c r="Q28" s="46">
        <f t="shared" si="2"/>
        <v>10900</v>
      </c>
      <c r="R28" s="71"/>
    </row>
    <row r="29" spans="1:18" ht="12" x14ac:dyDescent="0.2">
      <c r="A29" s="43"/>
      <c r="B29" s="43"/>
      <c r="C29" s="43" t="s">
        <v>523</v>
      </c>
      <c r="D29" s="46">
        <v>1847.5</v>
      </c>
      <c r="E29" s="47"/>
      <c r="F29" s="46">
        <v>5450</v>
      </c>
      <c r="G29" s="47"/>
      <c r="H29" s="46"/>
      <c r="I29" s="47"/>
      <c r="J29" s="78"/>
      <c r="K29" s="43" t="s">
        <v>523</v>
      </c>
      <c r="L29" s="75" t="b">
        <f t="shared" si="0"/>
        <v>1</v>
      </c>
      <c r="O29" s="69" t="s">
        <v>529</v>
      </c>
      <c r="P29" s="46">
        <f t="shared" si="1"/>
        <v>1847.5</v>
      </c>
      <c r="Q29" s="46">
        <f t="shared" si="2"/>
        <v>5450</v>
      </c>
      <c r="R29" s="71"/>
    </row>
    <row r="30" spans="1:18" ht="12.75" thickBot="1" x14ac:dyDescent="0.25">
      <c r="A30" s="43"/>
      <c r="B30" s="43"/>
      <c r="C30" s="43" t="s">
        <v>524</v>
      </c>
      <c r="D30" s="48">
        <v>2348.5</v>
      </c>
      <c r="E30" s="47"/>
      <c r="F30" s="48">
        <v>5450</v>
      </c>
      <c r="G30" s="47"/>
      <c r="H30" s="46"/>
      <c r="I30" s="47"/>
      <c r="J30" s="78"/>
      <c r="K30" s="43" t="s">
        <v>524</v>
      </c>
      <c r="L30" s="75" t="b">
        <f t="shared" si="0"/>
        <v>1</v>
      </c>
      <c r="O30" s="69" t="s">
        <v>530</v>
      </c>
      <c r="P30" s="46">
        <f t="shared" si="1"/>
        <v>2348.5</v>
      </c>
      <c r="Q30" s="46">
        <f t="shared" si="2"/>
        <v>5450</v>
      </c>
      <c r="R30" s="71"/>
    </row>
    <row r="31" spans="1:18" ht="12" x14ac:dyDescent="0.2">
      <c r="A31" s="43"/>
      <c r="B31" s="43"/>
      <c r="C31" s="43" t="s">
        <v>246</v>
      </c>
      <c r="D31" s="46">
        <v>0</v>
      </c>
      <c r="E31" s="46"/>
      <c r="F31" s="95">
        <v>0</v>
      </c>
      <c r="G31" s="47"/>
      <c r="H31" s="46">
        <f>ROUND((D31-F31),5)</f>
        <v>0</v>
      </c>
      <c r="I31" s="47"/>
      <c r="J31" s="78">
        <f>ROUND(IF(F31=0, IF(D31=0, 0, 1), D31/F31),5)</f>
        <v>0</v>
      </c>
      <c r="K31" s="43" t="s">
        <v>246</v>
      </c>
      <c r="L31" s="75" t="b">
        <f>K31=C31</f>
        <v>1</v>
      </c>
      <c r="O31" s="69" t="s">
        <v>349</v>
      </c>
      <c r="P31" s="46">
        <f>+D31</f>
        <v>0</v>
      </c>
      <c r="Q31" s="46">
        <f>+F31</f>
        <v>0</v>
      </c>
      <c r="R31" s="71"/>
    </row>
    <row r="32" spans="1:18" ht="12.75" thickBot="1" x14ac:dyDescent="0.25">
      <c r="A32" s="43"/>
      <c r="B32" s="43"/>
      <c r="C32" s="43" t="s">
        <v>249</v>
      </c>
      <c r="D32" s="48">
        <v>0</v>
      </c>
      <c r="E32" s="48"/>
      <c r="F32" s="48"/>
      <c r="G32" s="47"/>
      <c r="H32" s="48"/>
      <c r="I32" s="47"/>
      <c r="J32" s="79"/>
      <c r="K32" s="43" t="s">
        <v>249</v>
      </c>
      <c r="L32" s="75" t="b">
        <f t="shared" si="0"/>
        <v>1</v>
      </c>
      <c r="O32" s="69" t="s">
        <v>427</v>
      </c>
      <c r="P32" s="46">
        <f t="shared" si="1"/>
        <v>0</v>
      </c>
      <c r="Q32" s="46">
        <f t="shared" si="2"/>
        <v>0</v>
      </c>
      <c r="R32" s="71"/>
    </row>
    <row r="33" spans="1:18" ht="12" x14ac:dyDescent="0.2">
      <c r="A33" s="43"/>
      <c r="B33" s="43" t="s">
        <v>250</v>
      </c>
      <c r="C33" s="43"/>
      <c r="D33" s="46">
        <f>ROUND(SUM(D24:D32),5)</f>
        <v>171062.8</v>
      </c>
      <c r="E33" s="46"/>
      <c r="F33" s="46">
        <f>ROUND(SUM(F24:F32),5)</f>
        <v>152600</v>
      </c>
      <c r="G33" s="47"/>
      <c r="H33" s="46">
        <f>ROUND((D33-F33),5)</f>
        <v>18462.8</v>
      </c>
      <c r="I33" s="47"/>
      <c r="J33" s="78">
        <f>ROUND(IF(F33=0, IF(D33=0, 0, 1), D33/F33),5)</f>
        <v>1.1209899999999999</v>
      </c>
      <c r="K33" s="43"/>
      <c r="L33" s="75" t="b">
        <f t="shared" si="0"/>
        <v>1</v>
      </c>
      <c r="O33" s="69"/>
      <c r="P33" s="46">
        <f t="shared" si="1"/>
        <v>171062.8</v>
      </c>
      <c r="Q33" s="46">
        <f t="shared" si="2"/>
        <v>152600</v>
      </c>
      <c r="R33" s="71"/>
    </row>
    <row r="34" spans="1:18" ht="12" x14ac:dyDescent="0.2">
      <c r="A34" s="43"/>
      <c r="B34" s="43" t="s">
        <v>251</v>
      </c>
      <c r="C34" s="43"/>
      <c r="D34" s="46"/>
      <c r="E34" s="46"/>
      <c r="F34" s="46"/>
      <c r="G34" s="47"/>
      <c r="H34" s="46"/>
      <c r="I34" s="47"/>
      <c r="J34" s="78"/>
      <c r="K34" s="43"/>
      <c r="L34" s="75" t="b">
        <f t="shared" si="0"/>
        <v>1</v>
      </c>
      <c r="O34" s="69"/>
      <c r="P34" s="46">
        <f t="shared" si="1"/>
        <v>0</v>
      </c>
      <c r="Q34" s="46">
        <f t="shared" si="2"/>
        <v>0</v>
      </c>
      <c r="R34" s="71"/>
    </row>
    <row r="35" spans="1:18" ht="12" x14ac:dyDescent="0.2">
      <c r="A35" s="43"/>
      <c r="B35" s="43"/>
      <c r="C35" s="43" t="s">
        <v>619</v>
      </c>
      <c r="D35" s="46">
        <v>0</v>
      </c>
      <c r="E35" s="46"/>
      <c r="F35" s="46">
        <v>0</v>
      </c>
      <c r="G35" s="47"/>
      <c r="H35" s="46"/>
      <c r="I35" s="47"/>
      <c r="J35" s="78"/>
      <c r="K35" s="43" t="s">
        <v>619</v>
      </c>
      <c r="L35" s="75" t="b">
        <f t="shared" si="0"/>
        <v>1</v>
      </c>
      <c r="O35" s="69" t="s">
        <v>623</v>
      </c>
      <c r="P35" s="46">
        <f t="shared" si="1"/>
        <v>0</v>
      </c>
      <c r="Q35" s="46">
        <f t="shared" si="2"/>
        <v>0</v>
      </c>
      <c r="R35" s="71"/>
    </row>
    <row r="36" spans="1:18" ht="12" x14ac:dyDescent="0.2">
      <c r="A36" s="43"/>
      <c r="B36" s="43"/>
      <c r="C36" s="43" t="s">
        <v>252</v>
      </c>
      <c r="D36" s="46">
        <v>0</v>
      </c>
      <c r="E36" s="47"/>
      <c r="F36" s="46">
        <v>2700</v>
      </c>
      <c r="G36" s="47"/>
      <c r="H36" s="46">
        <f>ROUND((D36-F36),5)</f>
        <v>-2700</v>
      </c>
      <c r="I36" s="47"/>
      <c r="J36" s="78">
        <f>ROUND(IF(F36=0, IF(D36=0, 0, 1), D36/F36),5)</f>
        <v>0</v>
      </c>
      <c r="K36" s="43" t="s">
        <v>252</v>
      </c>
      <c r="L36" s="75" t="b">
        <f t="shared" si="0"/>
        <v>1</v>
      </c>
      <c r="O36" s="69" t="s">
        <v>352</v>
      </c>
      <c r="P36" s="46">
        <f t="shared" si="1"/>
        <v>0</v>
      </c>
      <c r="Q36" s="46">
        <f t="shared" si="2"/>
        <v>2700</v>
      </c>
      <c r="R36" s="71"/>
    </row>
    <row r="37" spans="1:18" ht="12" x14ac:dyDescent="0.2">
      <c r="A37" s="43"/>
      <c r="B37" s="43"/>
      <c r="C37" s="43" t="s">
        <v>253</v>
      </c>
      <c r="D37" s="46">
        <v>7660</v>
      </c>
      <c r="E37" s="47"/>
      <c r="F37" s="46"/>
      <c r="G37" s="47"/>
      <c r="H37" s="46"/>
      <c r="I37" s="47"/>
      <c r="J37" s="78"/>
      <c r="K37" s="43" t="s">
        <v>253</v>
      </c>
      <c r="L37" s="75" t="b">
        <f t="shared" si="0"/>
        <v>1</v>
      </c>
      <c r="O37" s="69" t="s">
        <v>353</v>
      </c>
      <c r="P37" s="46">
        <f t="shared" si="1"/>
        <v>7660</v>
      </c>
      <c r="Q37" s="46">
        <f t="shared" si="2"/>
        <v>0</v>
      </c>
      <c r="R37" s="71"/>
    </row>
    <row r="38" spans="1:18" ht="12" x14ac:dyDescent="0.2">
      <c r="A38" s="43"/>
      <c r="B38" s="43"/>
      <c r="C38" s="43" t="s">
        <v>576</v>
      </c>
      <c r="D38" s="46">
        <v>607.79999999999995</v>
      </c>
      <c r="E38" s="47"/>
      <c r="F38" s="46"/>
      <c r="G38" s="47"/>
      <c r="H38" s="46">
        <f>ROUND((D38-F38),5)</f>
        <v>607.79999999999995</v>
      </c>
      <c r="I38" s="47"/>
      <c r="J38" s="78">
        <f>ROUND(IF(F38=0, IF(D38=0, 0, 1), D38/F38),5)</f>
        <v>1</v>
      </c>
      <c r="K38" s="43" t="s">
        <v>576</v>
      </c>
      <c r="L38" s="75" t="b">
        <f t="shared" si="0"/>
        <v>1</v>
      </c>
      <c r="O38" s="69" t="s">
        <v>579</v>
      </c>
      <c r="P38" s="46">
        <f t="shared" si="1"/>
        <v>607.79999999999995</v>
      </c>
      <c r="Q38" s="46">
        <f t="shared" si="2"/>
        <v>0</v>
      </c>
      <c r="R38" s="71"/>
    </row>
    <row r="39" spans="1:18" ht="12.75" thickBot="1" x14ac:dyDescent="0.25">
      <c r="A39" s="43"/>
      <c r="B39" s="43"/>
      <c r="C39" s="43" t="s">
        <v>254</v>
      </c>
      <c r="D39" s="48">
        <v>0</v>
      </c>
      <c r="E39" s="47"/>
      <c r="F39" s="48">
        <v>1000</v>
      </c>
      <c r="G39" s="47"/>
      <c r="H39" s="46">
        <f>ROUND((D39-F39),5)</f>
        <v>-1000</v>
      </c>
      <c r="I39" s="47"/>
      <c r="J39" s="78">
        <f>ROUND(IF(F39=0, IF(D39=0, 0, 1), D39/F39),5)</f>
        <v>0</v>
      </c>
      <c r="K39" s="43" t="s">
        <v>254</v>
      </c>
      <c r="L39" s="75" t="b">
        <f t="shared" si="0"/>
        <v>1</v>
      </c>
      <c r="O39" s="69" t="s">
        <v>354</v>
      </c>
      <c r="P39" s="46">
        <f t="shared" si="1"/>
        <v>0</v>
      </c>
      <c r="Q39" s="46">
        <f t="shared" si="2"/>
        <v>1000</v>
      </c>
      <c r="R39" s="71"/>
    </row>
    <row r="40" spans="1:18" ht="12.75" thickBot="1" x14ac:dyDescent="0.25">
      <c r="A40" s="43"/>
      <c r="B40" s="43"/>
      <c r="C40" s="43" t="s">
        <v>255</v>
      </c>
      <c r="D40" s="48">
        <v>0</v>
      </c>
      <c r="E40" s="48"/>
      <c r="F40" s="48"/>
      <c r="G40" s="47"/>
      <c r="H40" s="48"/>
      <c r="I40" s="47"/>
      <c r="J40" s="79"/>
      <c r="K40" s="43" t="s">
        <v>255</v>
      </c>
      <c r="L40" s="75" t="b">
        <f t="shared" si="0"/>
        <v>1</v>
      </c>
      <c r="O40" s="69" t="s">
        <v>428</v>
      </c>
      <c r="P40" s="46">
        <f t="shared" si="1"/>
        <v>0</v>
      </c>
      <c r="Q40" s="46">
        <f t="shared" si="2"/>
        <v>0</v>
      </c>
      <c r="R40" s="71"/>
    </row>
    <row r="41" spans="1:18" ht="12" x14ac:dyDescent="0.2">
      <c r="A41" s="43"/>
      <c r="B41" s="43" t="s">
        <v>256</v>
      </c>
      <c r="C41" s="43"/>
      <c r="D41" s="46">
        <f>ROUND(SUM(D34:D40),5)</f>
        <v>8267.7999999999993</v>
      </c>
      <c r="E41" s="46"/>
      <c r="F41" s="46">
        <f>ROUND(SUM(F34:F40),5)</f>
        <v>3700</v>
      </c>
      <c r="G41" s="47"/>
      <c r="H41" s="46">
        <f>ROUND((D41-F41),5)</f>
        <v>4567.8</v>
      </c>
      <c r="I41" s="47"/>
      <c r="J41" s="78">
        <f>ROUND(IF(F41=0, IF(D41=0, 0, 1), D41/F41),5)</f>
        <v>2.23454</v>
      </c>
      <c r="K41" s="43"/>
      <c r="L41" s="75" t="b">
        <f t="shared" si="0"/>
        <v>1</v>
      </c>
      <c r="O41" s="69"/>
      <c r="P41" s="46">
        <f t="shared" si="1"/>
        <v>8267.7999999999993</v>
      </c>
      <c r="Q41" s="46">
        <f t="shared" si="2"/>
        <v>3700</v>
      </c>
      <c r="R41" s="71"/>
    </row>
    <row r="42" spans="1:18" ht="12" x14ac:dyDescent="0.2">
      <c r="A42" s="43"/>
      <c r="B42" s="43" t="s">
        <v>257</v>
      </c>
      <c r="C42" s="43"/>
      <c r="D42" s="46"/>
      <c r="E42" s="46"/>
      <c r="F42" s="46"/>
      <c r="G42" s="47"/>
      <c r="H42" s="46"/>
      <c r="I42" s="47"/>
      <c r="J42" s="78"/>
      <c r="K42" s="43"/>
      <c r="L42" s="75" t="b">
        <f t="shared" si="0"/>
        <v>1</v>
      </c>
      <c r="O42" s="69"/>
      <c r="P42" s="46">
        <f t="shared" si="1"/>
        <v>0</v>
      </c>
      <c r="Q42" s="46">
        <f t="shared" si="2"/>
        <v>0</v>
      </c>
      <c r="R42" s="71"/>
    </row>
    <row r="43" spans="1:18" ht="12" x14ac:dyDescent="0.2">
      <c r="A43" s="43"/>
      <c r="B43" s="43"/>
      <c r="C43" s="43" t="s">
        <v>258</v>
      </c>
      <c r="D43" s="46">
        <v>844532.68</v>
      </c>
      <c r="E43" s="47"/>
      <c r="F43" s="46">
        <v>832000</v>
      </c>
      <c r="G43" s="47"/>
      <c r="H43" s="46">
        <f t="shared" ref="H43:H48" si="3">ROUND((D43-F43),5)</f>
        <v>12532.68</v>
      </c>
      <c r="I43" s="47"/>
      <c r="J43" s="78">
        <f t="shared" ref="J43:J48" si="4">ROUND(IF(F43=0, IF(D43=0, 0, 1), D43/F43),5)</f>
        <v>1.0150600000000001</v>
      </c>
      <c r="K43" s="43" t="s">
        <v>258</v>
      </c>
      <c r="L43" s="75" t="b">
        <f t="shared" si="0"/>
        <v>1</v>
      </c>
      <c r="O43" s="69" t="s">
        <v>355</v>
      </c>
      <c r="P43" s="46">
        <f t="shared" si="1"/>
        <v>844532.68</v>
      </c>
      <c r="Q43" s="46">
        <f t="shared" si="2"/>
        <v>832000</v>
      </c>
      <c r="R43" s="71"/>
    </row>
    <row r="44" spans="1:18" ht="12" x14ac:dyDescent="0.2">
      <c r="A44" s="43"/>
      <c r="B44" s="43"/>
      <c r="C44" s="43" t="s">
        <v>259</v>
      </c>
      <c r="D44" s="46">
        <v>99821.82</v>
      </c>
      <c r="E44" s="47"/>
      <c r="F44" s="46">
        <v>108000</v>
      </c>
      <c r="G44" s="47"/>
      <c r="H44" s="46">
        <f t="shared" si="3"/>
        <v>-8178.18</v>
      </c>
      <c r="I44" s="47"/>
      <c r="J44" s="78">
        <f t="shared" si="4"/>
        <v>0.92427999999999999</v>
      </c>
      <c r="K44" s="43" t="s">
        <v>259</v>
      </c>
      <c r="L44" s="75" t="b">
        <f t="shared" si="0"/>
        <v>1</v>
      </c>
      <c r="O44" s="69" t="s">
        <v>356</v>
      </c>
      <c r="P44" s="46">
        <f t="shared" si="1"/>
        <v>99821.82</v>
      </c>
      <c r="Q44" s="46">
        <f t="shared" si="2"/>
        <v>108000</v>
      </c>
      <c r="R44" s="71"/>
    </row>
    <row r="45" spans="1:18" ht="12" x14ac:dyDescent="0.2">
      <c r="A45" s="43"/>
      <c r="B45" s="43"/>
      <c r="C45" s="43" t="s">
        <v>260</v>
      </c>
      <c r="D45" s="46">
        <v>367593.09</v>
      </c>
      <c r="E45" s="47"/>
      <c r="F45" s="46">
        <v>365000</v>
      </c>
      <c r="G45" s="47"/>
      <c r="H45" s="46">
        <f t="shared" si="3"/>
        <v>2593.09</v>
      </c>
      <c r="I45" s="47"/>
      <c r="J45" s="78">
        <f t="shared" si="4"/>
        <v>1.0071000000000001</v>
      </c>
      <c r="K45" s="43" t="s">
        <v>260</v>
      </c>
      <c r="L45" s="75" t="b">
        <f t="shared" si="0"/>
        <v>1</v>
      </c>
      <c r="O45" s="69" t="s">
        <v>357</v>
      </c>
      <c r="P45" s="46">
        <f t="shared" si="1"/>
        <v>367593.09</v>
      </c>
      <c r="Q45" s="46">
        <f t="shared" si="2"/>
        <v>365000</v>
      </c>
      <c r="R45" s="71"/>
    </row>
    <row r="46" spans="1:18" ht="12" x14ac:dyDescent="0.2">
      <c r="A46" s="43"/>
      <c r="B46" s="43"/>
      <c r="C46" s="43" t="s">
        <v>261</v>
      </c>
      <c r="D46" s="46">
        <v>100057.2</v>
      </c>
      <c r="E46" s="47"/>
      <c r="F46" s="46">
        <v>88000</v>
      </c>
      <c r="G46" s="47"/>
      <c r="H46" s="46">
        <f t="shared" si="3"/>
        <v>12057.2</v>
      </c>
      <c r="I46" s="47"/>
      <c r="J46" s="78">
        <f t="shared" si="4"/>
        <v>1.1370100000000001</v>
      </c>
      <c r="K46" s="43" t="s">
        <v>261</v>
      </c>
      <c r="L46" s="75" t="b">
        <f t="shared" si="0"/>
        <v>1</v>
      </c>
      <c r="O46" s="69" t="s">
        <v>358</v>
      </c>
      <c r="P46" s="46">
        <f t="shared" si="1"/>
        <v>100057.2</v>
      </c>
      <c r="Q46" s="46">
        <f t="shared" si="2"/>
        <v>88000</v>
      </c>
      <c r="R46" s="71"/>
    </row>
    <row r="47" spans="1:18" ht="12" x14ac:dyDescent="0.2">
      <c r="A47" s="43"/>
      <c r="B47" s="43"/>
      <c r="C47" s="43" t="s">
        <v>262</v>
      </c>
      <c r="D47" s="46">
        <v>32097.98</v>
      </c>
      <c r="E47" s="47"/>
      <c r="F47" s="46">
        <v>32000</v>
      </c>
      <c r="G47" s="47"/>
      <c r="H47" s="46">
        <f t="shared" si="3"/>
        <v>97.98</v>
      </c>
      <c r="I47" s="47"/>
      <c r="J47" s="78">
        <f t="shared" si="4"/>
        <v>1.0030600000000001</v>
      </c>
      <c r="K47" s="43" t="s">
        <v>262</v>
      </c>
      <c r="L47" s="75" t="b">
        <f t="shared" si="0"/>
        <v>1</v>
      </c>
      <c r="O47" s="69" t="s">
        <v>359</v>
      </c>
      <c r="P47" s="46">
        <f t="shared" si="1"/>
        <v>32097.98</v>
      </c>
      <c r="Q47" s="46">
        <f t="shared" si="2"/>
        <v>32000</v>
      </c>
      <c r="R47" s="71"/>
    </row>
    <row r="48" spans="1:18" ht="12" x14ac:dyDescent="0.2">
      <c r="A48" s="43"/>
      <c r="B48" s="43"/>
      <c r="C48" s="43" t="s">
        <v>263</v>
      </c>
      <c r="D48" s="49">
        <v>95</v>
      </c>
      <c r="E48" s="47"/>
      <c r="F48" s="49"/>
      <c r="G48" s="47"/>
      <c r="H48" s="46">
        <f t="shared" si="3"/>
        <v>95</v>
      </c>
      <c r="I48" s="47"/>
      <c r="J48" s="78">
        <f t="shared" si="4"/>
        <v>1</v>
      </c>
      <c r="K48" s="43" t="s">
        <v>263</v>
      </c>
      <c r="L48" s="75" t="b">
        <f t="shared" si="0"/>
        <v>1</v>
      </c>
      <c r="O48" s="69" t="s">
        <v>360</v>
      </c>
      <c r="P48" s="46">
        <f t="shared" si="1"/>
        <v>95</v>
      </c>
      <c r="Q48" s="46">
        <f t="shared" si="2"/>
        <v>0</v>
      </c>
      <c r="R48" s="71"/>
    </row>
    <row r="49" spans="1:18" ht="12.75" thickBot="1" x14ac:dyDescent="0.25">
      <c r="A49" s="43"/>
      <c r="B49" s="43"/>
      <c r="C49" s="43" t="s">
        <v>264</v>
      </c>
      <c r="D49" s="49">
        <v>0</v>
      </c>
      <c r="E49" s="49"/>
      <c r="F49" s="49">
        <v>0</v>
      </c>
      <c r="G49" s="47"/>
      <c r="H49" s="49"/>
      <c r="I49" s="47"/>
      <c r="J49" s="80"/>
      <c r="K49" s="43" t="s">
        <v>264</v>
      </c>
      <c r="L49" s="75" t="b">
        <f t="shared" si="0"/>
        <v>1</v>
      </c>
      <c r="O49" s="69" t="s">
        <v>429</v>
      </c>
      <c r="P49" s="46">
        <f t="shared" si="1"/>
        <v>0</v>
      </c>
      <c r="Q49" s="46">
        <f t="shared" si="2"/>
        <v>0</v>
      </c>
      <c r="R49" s="71"/>
    </row>
    <row r="50" spans="1:18" ht="12.75" thickBot="1" x14ac:dyDescent="0.25">
      <c r="A50" s="43" t="s">
        <v>28</v>
      </c>
      <c r="B50" s="43" t="s">
        <v>265</v>
      </c>
      <c r="C50" s="43"/>
      <c r="D50" s="50">
        <f>ROUND(SUM(D42:D49),5)</f>
        <v>1444197.77</v>
      </c>
      <c r="E50" s="50"/>
      <c r="F50" s="50">
        <f>ROUND(SUM(F42:F49),5)</f>
        <v>1425000</v>
      </c>
      <c r="G50" s="47"/>
      <c r="H50" s="50">
        <f>ROUND((D50-F50),5)</f>
        <v>19197.77</v>
      </c>
      <c r="I50" s="47"/>
      <c r="J50" s="81">
        <f>ROUND(IF(F50=0, IF(D50=0, 0, 1), D50/F50),5)</f>
        <v>1.0134700000000001</v>
      </c>
      <c r="K50" s="43"/>
      <c r="L50" s="75" t="b">
        <f t="shared" si="0"/>
        <v>1</v>
      </c>
      <c r="O50" s="69"/>
      <c r="P50" s="46">
        <f t="shared" si="1"/>
        <v>1444197.77</v>
      </c>
      <c r="Q50" s="46">
        <f t="shared" si="2"/>
        <v>1425000</v>
      </c>
      <c r="R50" s="71"/>
    </row>
    <row r="51" spans="1:18" ht="12" x14ac:dyDescent="0.2">
      <c r="A51" s="43" t="s">
        <v>543</v>
      </c>
      <c r="B51" s="43"/>
      <c r="C51" s="43"/>
      <c r="D51" s="46">
        <f>ROUND(D3+D23+D33+D41+D50,5)</f>
        <v>5655527.0499999998</v>
      </c>
      <c r="E51" s="46"/>
      <c r="F51" s="46">
        <f>ROUND(F3+F23+F33+F41+F50,5)</f>
        <v>6037010</v>
      </c>
      <c r="G51" s="47"/>
      <c r="H51" s="46">
        <f>ROUND((D51-F51),5)</f>
        <v>-381482.95</v>
      </c>
      <c r="I51" s="47"/>
      <c r="J51" s="78">
        <f>ROUND(IF(F51=0, IF(D51=0, 0, 1), D51/F51),5)</f>
        <v>0.93681000000000003</v>
      </c>
      <c r="K51" s="43"/>
      <c r="L51" s="75" t="b">
        <f t="shared" si="0"/>
        <v>1</v>
      </c>
      <c r="O51" s="69"/>
      <c r="P51" s="46">
        <f t="shared" si="1"/>
        <v>5655527.0499999998</v>
      </c>
      <c r="Q51" s="46">
        <f t="shared" si="2"/>
        <v>6037010</v>
      </c>
      <c r="R51" s="71"/>
    </row>
    <row r="52" spans="1:18" ht="12" x14ac:dyDescent="0.2">
      <c r="A52" s="43"/>
      <c r="B52" s="43"/>
      <c r="C52" s="43"/>
      <c r="D52" s="46"/>
      <c r="E52" s="46"/>
      <c r="F52" s="46"/>
      <c r="G52" s="47"/>
      <c r="H52" s="46"/>
      <c r="I52" s="47"/>
      <c r="J52" s="78"/>
      <c r="K52" s="43"/>
      <c r="L52" s="75" t="b">
        <f t="shared" si="0"/>
        <v>1</v>
      </c>
      <c r="O52" s="69"/>
      <c r="P52" s="46">
        <f t="shared" si="1"/>
        <v>0</v>
      </c>
      <c r="Q52" s="46">
        <f t="shared" si="2"/>
        <v>0</v>
      </c>
      <c r="R52" s="71"/>
    </row>
    <row r="53" spans="1:18" ht="12" x14ac:dyDescent="0.2">
      <c r="A53" s="43"/>
      <c r="B53" s="43" t="s">
        <v>607</v>
      </c>
      <c r="C53" s="43"/>
      <c r="D53" s="46">
        <v>0</v>
      </c>
      <c r="E53" s="46"/>
      <c r="F53" s="46"/>
      <c r="G53" s="47"/>
      <c r="H53" s="46"/>
      <c r="I53" s="47"/>
      <c r="J53" s="78"/>
      <c r="K53" s="43"/>
      <c r="L53" s="75" t="b">
        <f t="shared" si="0"/>
        <v>1</v>
      </c>
      <c r="O53" s="69"/>
      <c r="P53" s="46">
        <f t="shared" si="1"/>
        <v>0</v>
      </c>
      <c r="Q53" s="46">
        <f t="shared" si="2"/>
        <v>0</v>
      </c>
      <c r="R53" s="71"/>
    </row>
    <row r="54" spans="1:18" ht="12" x14ac:dyDescent="0.2">
      <c r="A54" s="43"/>
      <c r="B54" s="43" t="s">
        <v>266</v>
      </c>
      <c r="C54" s="43"/>
      <c r="D54" s="46"/>
      <c r="E54" s="46"/>
      <c r="F54" s="46"/>
      <c r="G54" s="47"/>
      <c r="H54" s="46"/>
      <c r="I54" s="47"/>
      <c r="J54" s="78"/>
      <c r="K54" s="43"/>
      <c r="L54" s="75" t="b">
        <f t="shared" si="0"/>
        <v>1</v>
      </c>
      <c r="O54" s="69"/>
      <c r="P54" s="46">
        <f t="shared" si="1"/>
        <v>0</v>
      </c>
      <c r="Q54" s="46">
        <f t="shared" si="2"/>
        <v>0</v>
      </c>
      <c r="R54" s="71"/>
    </row>
    <row r="55" spans="1:18" ht="12" x14ac:dyDescent="0.2">
      <c r="A55" s="43"/>
      <c r="B55" s="43"/>
      <c r="C55" s="43" t="s">
        <v>267</v>
      </c>
      <c r="D55" s="46">
        <v>45304.99</v>
      </c>
      <c r="E55" s="47"/>
      <c r="F55" s="46">
        <v>40273</v>
      </c>
      <c r="G55" s="47"/>
      <c r="H55" s="46">
        <f t="shared" ref="H55:H61" si="5">ROUND((D55-F55),5)</f>
        <v>5031.99</v>
      </c>
      <c r="I55" s="47"/>
      <c r="J55" s="78">
        <f t="shared" ref="J55:J61" si="6">ROUND(IF(F55=0, IF(D55=0, 0, 1), D55/F55),5)</f>
        <v>1.1249499999999999</v>
      </c>
      <c r="K55" s="43" t="s">
        <v>267</v>
      </c>
      <c r="L55" s="75" t="b">
        <f t="shared" si="0"/>
        <v>1</v>
      </c>
      <c r="O55" s="69" t="s">
        <v>361</v>
      </c>
      <c r="P55" s="46">
        <f t="shared" si="1"/>
        <v>45304.99</v>
      </c>
      <c r="Q55" s="46">
        <f t="shared" si="2"/>
        <v>40273</v>
      </c>
      <c r="R55" s="71"/>
    </row>
    <row r="56" spans="1:18" ht="12" x14ac:dyDescent="0.2">
      <c r="A56" s="43"/>
      <c r="B56" s="43"/>
      <c r="C56" s="43" t="s">
        <v>269</v>
      </c>
      <c r="D56" s="46">
        <v>1340.51</v>
      </c>
      <c r="E56" s="47"/>
      <c r="F56" s="46">
        <v>2368</v>
      </c>
      <c r="G56" s="47"/>
      <c r="H56" s="46">
        <f t="shared" si="5"/>
        <v>-1027.49</v>
      </c>
      <c r="I56" s="47"/>
      <c r="J56" s="78">
        <f t="shared" si="6"/>
        <v>0.56608999999999998</v>
      </c>
      <c r="K56" s="43" t="s">
        <v>269</v>
      </c>
      <c r="L56" s="75" t="b">
        <f t="shared" si="0"/>
        <v>1</v>
      </c>
      <c r="O56" s="69" t="s">
        <v>363</v>
      </c>
      <c r="P56" s="46">
        <f t="shared" si="1"/>
        <v>1340.51</v>
      </c>
      <c r="Q56" s="46">
        <f t="shared" si="2"/>
        <v>2368</v>
      </c>
      <c r="R56" s="71"/>
    </row>
    <row r="57" spans="1:18" ht="12" x14ac:dyDescent="0.2">
      <c r="A57" s="43"/>
      <c r="B57" s="43"/>
      <c r="C57" s="43" t="s">
        <v>270</v>
      </c>
      <c r="D57" s="46">
        <v>13800.53</v>
      </c>
      <c r="E57" s="47"/>
      <c r="F57" s="46">
        <v>14214</v>
      </c>
      <c r="G57" s="47"/>
      <c r="H57" s="46">
        <f t="shared" si="5"/>
        <v>-413.47</v>
      </c>
      <c r="I57" s="47"/>
      <c r="J57" s="78">
        <f t="shared" si="6"/>
        <v>0.97091000000000005</v>
      </c>
      <c r="K57" s="43" t="s">
        <v>270</v>
      </c>
      <c r="L57" s="75" t="b">
        <f t="shared" si="0"/>
        <v>1</v>
      </c>
      <c r="O57" s="69" t="s">
        <v>364</v>
      </c>
      <c r="P57" s="46">
        <f t="shared" si="1"/>
        <v>13800.53</v>
      </c>
      <c r="Q57" s="46">
        <f t="shared" si="2"/>
        <v>14214</v>
      </c>
      <c r="R57" s="71"/>
    </row>
    <row r="58" spans="1:18" ht="12" x14ac:dyDescent="0.2">
      <c r="A58" s="43"/>
      <c r="B58" s="43"/>
      <c r="C58" s="43" t="s">
        <v>525</v>
      </c>
      <c r="D58" s="46">
        <v>4264.34</v>
      </c>
      <c r="E58" s="47"/>
      <c r="F58" s="46">
        <v>4738</v>
      </c>
      <c r="G58" s="47"/>
      <c r="H58" s="46">
        <f t="shared" si="5"/>
        <v>-473.66</v>
      </c>
      <c r="I58" s="47"/>
      <c r="J58" s="78">
        <f t="shared" si="6"/>
        <v>0.90003</v>
      </c>
      <c r="K58" s="43" t="s">
        <v>525</v>
      </c>
      <c r="L58" s="75" t="b">
        <f t="shared" si="0"/>
        <v>1</v>
      </c>
      <c r="O58" s="69" t="s">
        <v>531</v>
      </c>
      <c r="P58" s="46">
        <f t="shared" si="1"/>
        <v>4264.34</v>
      </c>
      <c r="Q58" s="46">
        <f t="shared" si="2"/>
        <v>4738</v>
      </c>
      <c r="R58" s="71"/>
    </row>
    <row r="59" spans="1:18" ht="12" x14ac:dyDescent="0.2">
      <c r="A59" s="43"/>
      <c r="B59" s="43"/>
      <c r="C59" s="43" t="s">
        <v>526</v>
      </c>
      <c r="D59" s="46">
        <v>256.54000000000002</v>
      </c>
      <c r="E59" s="47"/>
      <c r="F59" s="46">
        <v>2368</v>
      </c>
      <c r="G59" s="47"/>
      <c r="H59" s="46">
        <f t="shared" si="5"/>
        <v>-2111.46</v>
      </c>
      <c r="I59" s="47"/>
      <c r="J59" s="78">
        <f t="shared" si="6"/>
        <v>0.10834000000000001</v>
      </c>
      <c r="K59" s="43" t="s">
        <v>526</v>
      </c>
      <c r="L59" s="75" t="b">
        <f t="shared" si="0"/>
        <v>1</v>
      </c>
      <c r="O59" s="69" t="s">
        <v>532</v>
      </c>
      <c r="P59" s="46">
        <f t="shared" si="1"/>
        <v>256.54000000000002</v>
      </c>
      <c r="Q59" s="46">
        <f t="shared" si="2"/>
        <v>2368</v>
      </c>
      <c r="R59" s="71"/>
    </row>
    <row r="60" spans="1:18" ht="12" x14ac:dyDescent="0.2">
      <c r="A60" s="43"/>
      <c r="B60" s="43"/>
      <c r="C60" s="43" t="s">
        <v>527</v>
      </c>
      <c r="D60" s="46">
        <v>1039.54</v>
      </c>
      <c r="E60" s="47"/>
      <c r="F60" s="46">
        <v>2368</v>
      </c>
      <c r="G60" s="47"/>
      <c r="H60" s="46">
        <f t="shared" si="5"/>
        <v>-1328.46</v>
      </c>
      <c r="I60" s="47"/>
      <c r="J60" s="78">
        <f t="shared" si="6"/>
        <v>0.43898999999999999</v>
      </c>
      <c r="K60" s="43" t="s">
        <v>527</v>
      </c>
      <c r="L60" s="75" t="b">
        <f t="shared" si="0"/>
        <v>1</v>
      </c>
      <c r="O60" s="69" t="s">
        <v>533</v>
      </c>
      <c r="P60" s="46">
        <f t="shared" si="1"/>
        <v>1039.54</v>
      </c>
      <c r="Q60" s="46">
        <f t="shared" si="2"/>
        <v>2368</v>
      </c>
      <c r="R60" s="71"/>
    </row>
    <row r="61" spans="1:18" ht="12.75" thickBot="1" x14ac:dyDescent="0.25">
      <c r="A61" s="43"/>
      <c r="B61" s="43"/>
      <c r="C61" s="43" t="s">
        <v>542</v>
      </c>
      <c r="D61" s="48">
        <v>242.44</v>
      </c>
      <c r="E61" s="47"/>
      <c r="F61" s="48">
        <v>763</v>
      </c>
      <c r="G61" s="47"/>
      <c r="H61" s="46">
        <f t="shared" si="5"/>
        <v>-520.55999999999995</v>
      </c>
      <c r="I61" s="47"/>
      <c r="J61" s="78">
        <f t="shared" si="6"/>
        <v>0.31774999999999998</v>
      </c>
      <c r="K61" s="43" t="s">
        <v>542</v>
      </c>
      <c r="L61" s="75" t="b">
        <f t="shared" si="0"/>
        <v>1</v>
      </c>
      <c r="O61" s="69" t="s">
        <v>537</v>
      </c>
      <c r="P61" s="46">
        <f t="shared" si="1"/>
        <v>242.44</v>
      </c>
      <c r="Q61" s="46">
        <f t="shared" si="2"/>
        <v>763</v>
      </c>
      <c r="R61" s="71"/>
    </row>
    <row r="62" spans="1:18" ht="12" x14ac:dyDescent="0.2">
      <c r="A62" s="43"/>
      <c r="B62" s="43"/>
      <c r="C62" s="43" t="s">
        <v>268</v>
      </c>
      <c r="D62" s="46">
        <v>0</v>
      </c>
      <c r="E62" s="46"/>
      <c r="F62" s="95">
        <v>0</v>
      </c>
      <c r="G62" s="47"/>
      <c r="H62" s="46">
        <f>ROUND((D62-F62),5)</f>
        <v>0</v>
      </c>
      <c r="I62" s="47"/>
      <c r="J62" s="78">
        <f>ROUND(IF(F62=0, IF(D62=0, 0, 1), D62/F62),5)</f>
        <v>0</v>
      </c>
      <c r="K62" s="43" t="s">
        <v>268</v>
      </c>
      <c r="L62" s="75" t="b">
        <f>K62=C62</f>
        <v>1</v>
      </c>
      <c r="O62" s="69" t="s">
        <v>362</v>
      </c>
      <c r="P62" s="46">
        <f>+D62</f>
        <v>0</v>
      </c>
      <c r="Q62" s="46">
        <f>+F62</f>
        <v>0</v>
      </c>
      <c r="R62" s="71"/>
    </row>
    <row r="63" spans="1:18" ht="12.75" thickBot="1" x14ac:dyDescent="0.25">
      <c r="A63" s="43"/>
      <c r="B63" s="43"/>
      <c r="C63" s="43" t="s">
        <v>271</v>
      </c>
      <c r="D63" s="48">
        <v>0</v>
      </c>
      <c r="E63" s="48"/>
      <c r="F63" s="48"/>
      <c r="G63" s="47"/>
      <c r="H63" s="48"/>
      <c r="I63" s="47"/>
      <c r="J63" s="79"/>
      <c r="K63" s="43" t="s">
        <v>271</v>
      </c>
      <c r="L63" s="75" t="b">
        <f t="shared" si="0"/>
        <v>1</v>
      </c>
      <c r="O63" s="69" t="s">
        <v>430</v>
      </c>
      <c r="P63" s="46">
        <f t="shared" si="1"/>
        <v>0</v>
      </c>
      <c r="Q63" s="46">
        <f t="shared" si="2"/>
        <v>0</v>
      </c>
      <c r="R63" s="71"/>
    </row>
    <row r="64" spans="1:18" ht="12" x14ac:dyDescent="0.2">
      <c r="A64" s="43"/>
      <c r="B64" s="43" t="s">
        <v>272</v>
      </c>
      <c r="C64" s="43"/>
      <c r="D64" s="46">
        <f>ROUND(SUM(D54:D63),5)</f>
        <v>66248.89</v>
      </c>
      <c r="E64" s="46"/>
      <c r="F64" s="46">
        <f>ROUND(SUM(F54:F63),5)</f>
        <v>67092</v>
      </c>
      <c r="G64" s="47"/>
      <c r="H64" s="46">
        <f>ROUND((D64-F64),5)</f>
        <v>-843.11</v>
      </c>
      <c r="I64" s="47"/>
      <c r="J64" s="78">
        <f>ROUND(IF(F64=0, IF(D64=0, 0, 1), D64/F64),5)</f>
        <v>0.98743000000000003</v>
      </c>
      <c r="K64" s="43"/>
      <c r="L64" s="75" t="b">
        <f t="shared" si="0"/>
        <v>1</v>
      </c>
      <c r="O64" s="69"/>
      <c r="P64" s="46">
        <f t="shared" si="1"/>
        <v>66248.89</v>
      </c>
      <c r="Q64" s="46">
        <f t="shared" si="2"/>
        <v>67092</v>
      </c>
      <c r="R64" s="71"/>
    </row>
    <row r="65" spans="1:18" ht="12" x14ac:dyDescent="0.2">
      <c r="A65" s="43"/>
      <c r="B65" s="43" t="s">
        <v>273</v>
      </c>
      <c r="C65" s="43"/>
      <c r="D65" s="46"/>
      <c r="E65" s="46"/>
      <c r="F65" s="46"/>
      <c r="G65" s="47"/>
      <c r="H65" s="46"/>
      <c r="I65" s="47"/>
      <c r="J65" s="78"/>
      <c r="K65" s="43"/>
      <c r="L65" s="75" t="b">
        <f t="shared" si="0"/>
        <v>1</v>
      </c>
      <c r="O65" s="69"/>
      <c r="P65" s="46">
        <f t="shared" si="1"/>
        <v>0</v>
      </c>
      <c r="Q65" s="46">
        <f t="shared" si="2"/>
        <v>0</v>
      </c>
      <c r="R65" s="71"/>
    </row>
    <row r="66" spans="1:18" ht="12" x14ac:dyDescent="0.2">
      <c r="A66" s="43"/>
      <c r="B66" s="43"/>
      <c r="C66" s="43" t="s">
        <v>274</v>
      </c>
      <c r="D66" s="46">
        <v>0</v>
      </c>
      <c r="E66" s="47"/>
      <c r="F66" s="46">
        <v>1890</v>
      </c>
      <c r="G66" s="47"/>
      <c r="H66" s="46">
        <f>ROUND((D66-F66),5)</f>
        <v>-1890</v>
      </c>
      <c r="I66" s="47"/>
      <c r="J66" s="78">
        <f>ROUND(IF(F66=0, IF(D66=0, 0, 1), D66/F66),5)</f>
        <v>0</v>
      </c>
      <c r="K66" s="43" t="s">
        <v>274</v>
      </c>
      <c r="L66" s="75" t="b">
        <f t="shared" si="0"/>
        <v>1</v>
      </c>
      <c r="O66" s="69" t="s">
        <v>365</v>
      </c>
      <c r="P66" s="46">
        <f t="shared" si="1"/>
        <v>0</v>
      </c>
      <c r="Q66" s="46">
        <f t="shared" si="2"/>
        <v>1890</v>
      </c>
      <c r="R66" s="71"/>
    </row>
    <row r="67" spans="1:18" ht="12.75" thickBot="1" x14ac:dyDescent="0.25">
      <c r="A67" s="43"/>
      <c r="B67" s="43"/>
      <c r="C67" s="43" t="s">
        <v>275</v>
      </c>
      <c r="D67" s="48">
        <v>0</v>
      </c>
      <c r="E67" s="47"/>
      <c r="F67" s="48">
        <v>500</v>
      </c>
      <c r="G67" s="47"/>
      <c r="H67" s="46">
        <f>ROUND((D67-F67),5)</f>
        <v>-500</v>
      </c>
      <c r="I67" s="47"/>
      <c r="J67" s="78">
        <f>ROUND(IF(F67=0, IF(D67=0, 0, 1), D67/F67),5)</f>
        <v>0</v>
      </c>
      <c r="K67" s="43" t="s">
        <v>275</v>
      </c>
      <c r="L67" s="75" t="b">
        <f t="shared" si="0"/>
        <v>1</v>
      </c>
      <c r="O67" s="69" t="s">
        <v>366</v>
      </c>
      <c r="P67" s="46">
        <f t="shared" si="1"/>
        <v>0</v>
      </c>
      <c r="Q67" s="46">
        <f t="shared" si="2"/>
        <v>500</v>
      </c>
      <c r="R67" s="71"/>
    </row>
    <row r="68" spans="1:18" ht="12.75" thickBot="1" x14ac:dyDescent="0.25">
      <c r="A68" s="43"/>
      <c r="B68" s="43"/>
      <c r="C68" s="43" t="s">
        <v>276</v>
      </c>
      <c r="D68" s="48">
        <v>0</v>
      </c>
      <c r="E68" s="48"/>
      <c r="F68" s="48"/>
      <c r="G68" s="47"/>
      <c r="H68" s="48"/>
      <c r="I68" s="47"/>
      <c r="J68" s="79"/>
      <c r="K68" s="43" t="s">
        <v>276</v>
      </c>
      <c r="L68" s="75" t="b">
        <f t="shared" si="0"/>
        <v>1</v>
      </c>
      <c r="O68" s="69" t="s">
        <v>431</v>
      </c>
      <c r="P68" s="46">
        <f t="shared" si="1"/>
        <v>0</v>
      </c>
      <c r="Q68" s="46">
        <f t="shared" si="2"/>
        <v>0</v>
      </c>
      <c r="R68" s="71"/>
    </row>
    <row r="69" spans="1:18" ht="12" x14ac:dyDescent="0.2">
      <c r="A69" s="43"/>
      <c r="B69" s="43" t="s">
        <v>277</v>
      </c>
      <c r="C69" s="43"/>
      <c r="D69" s="46">
        <f>ROUND(SUM(D65:D68),5)</f>
        <v>0</v>
      </c>
      <c r="E69" s="46"/>
      <c r="F69" s="46">
        <f>ROUND(SUM(F65:F68),5)</f>
        <v>2390</v>
      </c>
      <c r="G69" s="47"/>
      <c r="H69" s="46">
        <f>ROUND((D69-F69),5)</f>
        <v>-2390</v>
      </c>
      <c r="I69" s="47"/>
      <c r="J69" s="78">
        <f>ROUND(IF(F69=0, IF(D69=0, 0, 1), D69/F69),5)</f>
        <v>0</v>
      </c>
      <c r="K69" s="43"/>
      <c r="L69" s="75" t="b">
        <f t="shared" ref="L69:L134" si="7">K69=C69</f>
        <v>1</v>
      </c>
      <c r="O69" s="69"/>
      <c r="P69" s="46">
        <f t="shared" ref="P69:P83" si="8">+D69</f>
        <v>0</v>
      </c>
      <c r="Q69" s="46">
        <f t="shared" si="2"/>
        <v>2390</v>
      </c>
      <c r="R69" s="71"/>
    </row>
    <row r="70" spans="1:18" ht="12" x14ac:dyDescent="0.2">
      <c r="A70" s="43"/>
      <c r="B70" s="43" t="s">
        <v>278</v>
      </c>
      <c r="C70" s="43"/>
      <c r="D70" s="46"/>
      <c r="E70" s="46"/>
      <c r="F70" s="46"/>
      <c r="G70" s="47"/>
      <c r="H70" s="46"/>
      <c r="I70" s="47"/>
      <c r="J70" s="78"/>
      <c r="K70" s="43"/>
      <c r="L70" s="75" t="b">
        <f t="shared" si="7"/>
        <v>1</v>
      </c>
      <c r="O70" s="69"/>
      <c r="P70" s="46">
        <f t="shared" si="8"/>
        <v>0</v>
      </c>
      <c r="Q70" s="46">
        <f t="shared" ref="Q70:Q83" si="9">+F70</f>
        <v>0</v>
      </c>
      <c r="R70" s="71"/>
    </row>
    <row r="71" spans="1:18" ht="12" x14ac:dyDescent="0.2">
      <c r="A71" s="43"/>
      <c r="B71" s="43"/>
      <c r="C71" s="43" t="s">
        <v>279</v>
      </c>
      <c r="D71" s="46">
        <v>360425.11</v>
      </c>
      <c r="E71" s="47"/>
      <c r="F71" s="46">
        <v>374400</v>
      </c>
      <c r="G71" s="47"/>
      <c r="H71" s="46">
        <f t="shared" ref="H71:H76" si="10">ROUND((D71-F71),5)</f>
        <v>-13974.89</v>
      </c>
      <c r="I71" s="47"/>
      <c r="J71" s="78">
        <f t="shared" ref="J71:J76" si="11">ROUND(IF(F71=0, IF(D71=0, 0, 1), D71/F71),5)</f>
        <v>0.96267000000000003</v>
      </c>
      <c r="K71" s="43" t="s">
        <v>279</v>
      </c>
      <c r="L71" s="75" t="b">
        <f t="shared" si="7"/>
        <v>1</v>
      </c>
      <c r="O71" s="69" t="s">
        <v>367</v>
      </c>
      <c r="P71" s="46">
        <f t="shared" si="8"/>
        <v>360425.11</v>
      </c>
      <c r="Q71" s="46">
        <f t="shared" si="9"/>
        <v>374400</v>
      </c>
      <c r="R71" s="71"/>
    </row>
    <row r="72" spans="1:18" ht="12" x14ac:dyDescent="0.2">
      <c r="A72" s="43"/>
      <c r="B72" s="43"/>
      <c r="C72" s="43" t="s">
        <v>280</v>
      </c>
      <c r="D72" s="46">
        <v>34182.370000000003</v>
      </c>
      <c r="E72" s="47"/>
      <c r="F72" s="46">
        <v>42120</v>
      </c>
      <c r="G72" s="47"/>
      <c r="H72" s="46">
        <f t="shared" si="10"/>
        <v>-7937.63</v>
      </c>
      <c r="I72" s="47"/>
      <c r="J72" s="78">
        <f t="shared" si="11"/>
        <v>0.81154999999999999</v>
      </c>
      <c r="K72" s="43" t="s">
        <v>280</v>
      </c>
      <c r="L72" s="75" t="b">
        <f t="shared" si="7"/>
        <v>1</v>
      </c>
      <c r="O72" s="69" t="s">
        <v>368</v>
      </c>
      <c r="P72" s="46">
        <f t="shared" si="8"/>
        <v>34182.370000000003</v>
      </c>
      <c r="Q72" s="46">
        <f t="shared" si="9"/>
        <v>42120</v>
      </c>
      <c r="R72" s="71"/>
    </row>
    <row r="73" spans="1:18" ht="12" x14ac:dyDescent="0.2">
      <c r="A73" s="43"/>
      <c r="B73" s="43"/>
      <c r="C73" s="43" t="s">
        <v>281</v>
      </c>
      <c r="D73" s="46">
        <v>72300.56</v>
      </c>
      <c r="E73" s="47"/>
      <c r="F73" s="46">
        <v>83950</v>
      </c>
      <c r="G73" s="47"/>
      <c r="H73" s="46">
        <f t="shared" si="10"/>
        <v>-11649.44</v>
      </c>
      <c r="I73" s="47"/>
      <c r="J73" s="78">
        <f t="shared" si="11"/>
        <v>0.86123000000000005</v>
      </c>
      <c r="K73" s="43" t="s">
        <v>281</v>
      </c>
      <c r="L73" s="75" t="b">
        <f t="shared" si="7"/>
        <v>1</v>
      </c>
      <c r="O73" s="69" t="s">
        <v>369</v>
      </c>
      <c r="P73" s="46">
        <f t="shared" si="8"/>
        <v>72300.56</v>
      </c>
      <c r="Q73" s="46">
        <f t="shared" si="9"/>
        <v>83950</v>
      </c>
      <c r="R73" s="71"/>
    </row>
    <row r="74" spans="1:18" ht="12" x14ac:dyDescent="0.2">
      <c r="A74" s="43"/>
      <c r="B74" s="43"/>
      <c r="C74" s="43" t="s">
        <v>282</v>
      </c>
      <c r="D74" s="46">
        <v>40764.53</v>
      </c>
      <c r="E74" s="47"/>
      <c r="F74" s="46">
        <v>36960</v>
      </c>
      <c r="G74" s="47"/>
      <c r="H74" s="46">
        <f t="shared" si="10"/>
        <v>3804.53</v>
      </c>
      <c r="I74" s="47"/>
      <c r="J74" s="78">
        <f t="shared" si="11"/>
        <v>1.10294</v>
      </c>
      <c r="K74" s="43" t="s">
        <v>282</v>
      </c>
      <c r="L74" s="75" t="b">
        <f t="shared" si="7"/>
        <v>1</v>
      </c>
      <c r="O74" s="69" t="s">
        <v>370</v>
      </c>
      <c r="P74" s="46">
        <f t="shared" si="8"/>
        <v>40764.53</v>
      </c>
      <c r="Q74" s="46">
        <f t="shared" si="9"/>
        <v>36960</v>
      </c>
      <c r="R74" s="71"/>
    </row>
    <row r="75" spans="1:18" ht="12" x14ac:dyDescent="0.2">
      <c r="A75" s="43"/>
      <c r="B75" s="43"/>
      <c r="C75" s="43" t="s">
        <v>283</v>
      </c>
      <c r="D75" s="46">
        <v>9874.2000000000007</v>
      </c>
      <c r="E75" s="47"/>
      <c r="F75" s="46">
        <v>9280</v>
      </c>
      <c r="G75" s="47"/>
      <c r="H75" s="46">
        <f t="shared" si="10"/>
        <v>594.20000000000005</v>
      </c>
      <c r="I75" s="47"/>
      <c r="J75" s="78">
        <f t="shared" si="11"/>
        <v>1.06403</v>
      </c>
      <c r="K75" s="43" t="s">
        <v>283</v>
      </c>
      <c r="L75" s="75" t="b">
        <f t="shared" si="7"/>
        <v>1</v>
      </c>
      <c r="O75" s="69" t="s">
        <v>371</v>
      </c>
      <c r="P75" s="46">
        <f t="shared" si="8"/>
        <v>9874.2000000000007</v>
      </c>
      <c r="Q75" s="46">
        <f t="shared" si="9"/>
        <v>9280</v>
      </c>
      <c r="R75" s="71"/>
    </row>
    <row r="76" spans="1:18" ht="12" x14ac:dyDescent="0.2">
      <c r="A76" s="43"/>
      <c r="B76" s="43"/>
      <c r="C76" s="43" t="s">
        <v>284</v>
      </c>
      <c r="D76" s="49">
        <v>14597.31</v>
      </c>
      <c r="E76" s="47"/>
      <c r="F76" s="49"/>
      <c r="G76" s="47"/>
      <c r="H76" s="46">
        <f t="shared" si="10"/>
        <v>14597.31</v>
      </c>
      <c r="I76" s="47"/>
      <c r="J76" s="78">
        <f t="shared" si="11"/>
        <v>1</v>
      </c>
      <c r="K76" s="43" t="s">
        <v>284</v>
      </c>
      <c r="L76" s="75" t="b">
        <f t="shared" si="7"/>
        <v>1</v>
      </c>
      <c r="O76" s="69" t="s">
        <v>372</v>
      </c>
      <c r="P76" s="46">
        <f t="shared" si="8"/>
        <v>14597.31</v>
      </c>
      <c r="Q76" s="46">
        <f t="shared" si="9"/>
        <v>0</v>
      </c>
      <c r="R76" s="71"/>
    </row>
    <row r="77" spans="1:18" ht="12" x14ac:dyDescent="0.2">
      <c r="A77" s="43"/>
      <c r="B77" s="43"/>
      <c r="C77" s="43" t="s">
        <v>285</v>
      </c>
      <c r="D77" s="46">
        <v>0</v>
      </c>
      <c r="E77" s="46"/>
      <c r="F77" s="46">
        <v>0</v>
      </c>
      <c r="G77" s="47"/>
      <c r="H77" s="46"/>
      <c r="I77" s="47"/>
      <c r="J77" s="78"/>
      <c r="K77" s="43" t="s">
        <v>285</v>
      </c>
      <c r="L77" s="75" t="b">
        <f t="shared" si="7"/>
        <v>1</v>
      </c>
      <c r="O77" s="69" t="s">
        <v>373</v>
      </c>
      <c r="P77" s="46">
        <f t="shared" si="8"/>
        <v>0</v>
      </c>
      <c r="Q77" s="46">
        <f t="shared" si="9"/>
        <v>0</v>
      </c>
      <c r="R77" s="71"/>
    </row>
    <row r="78" spans="1:18" ht="12.75" thickBot="1" x14ac:dyDescent="0.25">
      <c r="A78" s="43"/>
      <c r="B78" s="43"/>
      <c r="C78" s="43" t="s">
        <v>286</v>
      </c>
      <c r="D78" s="49">
        <v>0</v>
      </c>
      <c r="E78" s="49"/>
      <c r="F78" s="49"/>
      <c r="G78" s="47"/>
      <c r="H78" s="49"/>
      <c r="I78" s="47"/>
      <c r="J78" s="80"/>
      <c r="K78" s="43" t="s">
        <v>286</v>
      </c>
      <c r="L78" s="75" t="b">
        <f t="shared" si="7"/>
        <v>1</v>
      </c>
      <c r="O78" s="69" t="s">
        <v>432</v>
      </c>
      <c r="P78" s="46">
        <f t="shared" si="8"/>
        <v>0</v>
      </c>
      <c r="Q78" s="46">
        <f t="shared" si="9"/>
        <v>0</v>
      </c>
      <c r="R78" s="71"/>
    </row>
    <row r="79" spans="1:18" ht="12.75" thickBot="1" x14ac:dyDescent="0.25">
      <c r="A79" s="43" t="s">
        <v>544</v>
      </c>
      <c r="B79" s="43" t="s">
        <v>287</v>
      </c>
      <c r="C79" s="43"/>
      <c r="D79" s="51">
        <f>ROUND(SUM(D70:D78),5)</f>
        <v>532144.07999999996</v>
      </c>
      <c r="E79" s="51"/>
      <c r="F79" s="51">
        <f>ROUND(SUM(F70:F78),5)</f>
        <v>546710</v>
      </c>
      <c r="G79" s="47"/>
      <c r="H79" s="51">
        <f>ROUND((D79-F79),5)</f>
        <v>-14565.92</v>
      </c>
      <c r="I79" s="47"/>
      <c r="J79" s="82">
        <f>ROUND(IF(F79=0, IF(D79=0, 0, 1), D79/F79),5)</f>
        <v>0.97336</v>
      </c>
      <c r="K79" s="43"/>
      <c r="L79" s="75" t="b">
        <f t="shared" si="7"/>
        <v>1</v>
      </c>
      <c r="O79" s="69"/>
      <c r="P79" s="46">
        <f t="shared" si="8"/>
        <v>532144.07999999996</v>
      </c>
      <c r="Q79" s="46">
        <f t="shared" si="9"/>
        <v>546710</v>
      </c>
      <c r="R79" s="71"/>
    </row>
    <row r="80" spans="1:18" ht="12.75" thickBot="1" x14ac:dyDescent="0.25">
      <c r="A80" s="43"/>
      <c r="B80" s="43"/>
      <c r="C80" s="43"/>
      <c r="D80" s="50">
        <f>ROUND(SUM(D52:D53)+D64+D69+D79,5)</f>
        <v>598392.97</v>
      </c>
      <c r="E80" s="50"/>
      <c r="F80" s="50">
        <f>ROUND(SUM(F52:F53)+F64+F69+F79,5)</f>
        <v>616192</v>
      </c>
      <c r="G80" s="47"/>
      <c r="H80" s="50">
        <f>ROUND((D80-F80),5)</f>
        <v>-17799.03</v>
      </c>
      <c r="I80" s="47"/>
      <c r="J80" s="81">
        <f>ROUND(IF(F80=0, IF(D80=0, 0, 1), D80/F80),5)</f>
        <v>0.97111000000000003</v>
      </c>
      <c r="K80" s="43"/>
      <c r="L80" s="75" t="b">
        <f t="shared" si="7"/>
        <v>1</v>
      </c>
      <c r="O80" s="69"/>
      <c r="P80" s="46">
        <f t="shared" si="8"/>
        <v>598392.97</v>
      </c>
      <c r="Q80" s="46">
        <f t="shared" si="9"/>
        <v>616192</v>
      </c>
      <c r="R80" s="71"/>
    </row>
    <row r="81" spans="1:18" ht="12" x14ac:dyDescent="0.2">
      <c r="A81" s="43" t="s">
        <v>29</v>
      </c>
      <c r="B81" s="43"/>
      <c r="C81" s="43"/>
      <c r="D81" s="46">
        <f>ROUND(D51-D80,5)</f>
        <v>5057134.08</v>
      </c>
      <c r="E81" s="46"/>
      <c r="F81" s="46">
        <f>ROUND(F51-F80,5)</f>
        <v>5420818</v>
      </c>
      <c r="G81" s="47"/>
      <c r="H81" s="46">
        <f>ROUND((D81-F81),5)</f>
        <v>-363683.92</v>
      </c>
      <c r="I81" s="47"/>
      <c r="J81" s="78">
        <f>ROUND(IF(F81=0, IF(D81=0, 0, 1), D81/F81),5)</f>
        <v>0.93291000000000002</v>
      </c>
      <c r="K81" s="43"/>
      <c r="L81" s="75" t="b">
        <f t="shared" si="7"/>
        <v>1</v>
      </c>
      <c r="O81" s="69"/>
      <c r="P81" s="46">
        <f t="shared" si="8"/>
        <v>5057134.08</v>
      </c>
      <c r="Q81" s="46">
        <f t="shared" si="9"/>
        <v>5420818</v>
      </c>
      <c r="R81" s="71"/>
    </row>
    <row r="82" spans="1:18" ht="12" x14ac:dyDescent="0.2">
      <c r="A82" s="43"/>
      <c r="B82" s="43"/>
      <c r="C82" s="43"/>
      <c r="D82" s="46"/>
      <c r="E82" s="46"/>
      <c r="F82" s="46"/>
      <c r="G82" s="47"/>
      <c r="H82" s="46"/>
      <c r="I82" s="47"/>
      <c r="J82" s="78"/>
      <c r="K82" s="43"/>
      <c r="L82" s="75" t="b">
        <f t="shared" si="7"/>
        <v>1</v>
      </c>
      <c r="O82" s="69"/>
      <c r="P82" s="46">
        <f t="shared" si="8"/>
        <v>0</v>
      </c>
      <c r="Q82" s="46">
        <f t="shared" si="9"/>
        <v>0</v>
      </c>
      <c r="R82" s="71"/>
    </row>
    <row r="83" spans="1:18" ht="12" x14ac:dyDescent="0.2">
      <c r="A83" s="43"/>
      <c r="B83" s="43" t="s">
        <v>698</v>
      </c>
      <c r="C83" s="43"/>
      <c r="D83" s="46">
        <v>0</v>
      </c>
      <c r="E83" s="46"/>
      <c r="F83" s="46"/>
      <c r="G83" s="47"/>
      <c r="H83" s="46"/>
      <c r="I83" s="47"/>
      <c r="J83" s="78"/>
      <c r="K83" s="43"/>
      <c r="L83" s="75" t="b">
        <f t="shared" si="7"/>
        <v>1</v>
      </c>
      <c r="O83" s="69"/>
      <c r="P83" s="46">
        <f t="shared" si="8"/>
        <v>0</v>
      </c>
      <c r="Q83" s="46">
        <f t="shared" si="9"/>
        <v>0</v>
      </c>
      <c r="R83" s="71"/>
    </row>
    <row r="84" spans="1:18" x14ac:dyDescent="0.25">
      <c r="A84" s="43"/>
      <c r="B84" s="43" t="s">
        <v>103</v>
      </c>
      <c r="C84" s="43"/>
      <c r="D84" s="46"/>
      <c r="E84" s="46"/>
      <c r="F84" s="46"/>
      <c r="G84" s="47"/>
      <c r="H84" s="46"/>
      <c r="I84" s="47"/>
      <c r="J84" s="78"/>
      <c r="L84" s="75" t="b">
        <f t="shared" si="7"/>
        <v>1</v>
      </c>
    </row>
    <row r="85" spans="1:18" ht="12" x14ac:dyDescent="0.2">
      <c r="A85" s="43"/>
      <c r="B85" s="43"/>
      <c r="C85" s="43" t="s">
        <v>620</v>
      </c>
      <c r="D85" s="46">
        <v>583.66999999999996</v>
      </c>
      <c r="E85" s="47"/>
      <c r="F85" s="46"/>
      <c r="G85" s="47"/>
      <c r="H85" s="46"/>
      <c r="I85" s="47"/>
      <c r="J85" s="78"/>
      <c r="K85" s="43" t="s">
        <v>620</v>
      </c>
      <c r="L85" s="75" t="b">
        <f t="shared" si="7"/>
        <v>1</v>
      </c>
      <c r="O85" s="77" t="s">
        <v>622</v>
      </c>
      <c r="P85" s="46">
        <f>+D85</f>
        <v>583.66999999999996</v>
      </c>
      <c r="Q85" s="46">
        <f>+F85</f>
        <v>0</v>
      </c>
      <c r="R85" s="71"/>
    </row>
    <row r="86" spans="1:18" ht="12" x14ac:dyDescent="0.2">
      <c r="A86" s="43"/>
      <c r="B86" s="43"/>
      <c r="C86" s="43" t="s">
        <v>80</v>
      </c>
      <c r="D86" s="46">
        <v>61.25</v>
      </c>
      <c r="E86" s="47"/>
      <c r="F86" s="46">
        <v>51</v>
      </c>
      <c r="G86" s="47"/>
      <c r="H86" s="46">
        <f>ROUND((D86-F86),5)</f>
        <v>10.25</v>
      </c>
      <c r="I86" s="47"/>
      <c r="J86" s="78">
        <f>ROUND(IF(F86=0, IF(D86=0, 0, 1), D86/F86),5)</f>
        <v>1.2009799999999999</v>
      </c>
      <c r="K86" s="43" t="s">
        <v>80</v>
      </c>
      <c r="L86" s="75" t="b">
        <f t="shared" si="7"/>
        <v>1</v>
      </c>
      <c r="O86" s="69" t="s">
        <v>47</v>
      </c>
      <c r="P86" s="46">
        <f t="shared" ref="P86:P150" si="12">+D86</f>
        <v>61.25</v>
      </c>
      <c r="Q86" s="46">
        <f t="shared" ref="Q86:Q150" si="13">+F86</f>
        <v>51</v>
      </c>
      <c r="R86" s="71"/>
    </row>
    <row r="87" spans="1:18" ht="12" x14ac:dyDescent="0.2">
      <c r="A87" s="43"/>
      <c r="B87" s="43"/>
      <c r="C87" s="43" t="s">
        <v>81</v>
      </c>
      <c r="D87" s="46">
        <v>181728.75</v>
      </c>
      <c r="E87" s="47"/>
      <c r="F87" s="46">
        <v>193587.5</v>
      </c>
      <c r="G87" s="47"/>
      <c r="H87" s="46">
        <f>ROUND((D87-F87),5)</f>
        <v>-11858.75</v>
      </c>
      <c r="I87" s="47"/>
      <c r="J87" s="78">
        <f>ROUND(IF(F87=0, IF(D87=0, 0, 1), D87/F87),5)</f>
        <v>0.93874000000000002</v>
      </c>
      <c r="K87" s="43" t="s">
        <v>81</v>
      </c>
      <c r="L87" s="75" t="b">
        <f t="shared" si="7"/>
        <v>1</v>
      </c>
      <c r="O87" s="69" t="s">
        <v>48</v>
      </c>
      <c r="P87" s="46">
        <f t="shared" si="12"/>
        <v>181728.75</v>
      </c>
      <c r="Q87" s="46">
        <f t="shared" si="13"/>
        <v>193587.5</v>
      </c>
      <c r="R87" s="71"/>
    </row>
    <row r="88" spans="1:18" ht="12" x14ac:dyDescent="0.2">
      <c r="A88" s="43"/>
      <c r="B88" s="43"/>
      <c r="C88" s="43" t="s">
        <v>580</v>
      </c>
      <c r="D88" s="46">
        <v>2048.5</v>
      </c>
      <c r="E88" s="47"/>
      <c r="F88" s="46"/>
      <c r="G88" s="47"/>
      <c r="H88" s="46">
        <f t="shared" ref="H88" si="14">ROUND((D88-F88),5)</f>
        <v>2048.5</v>
      </c>
      <c r="I88" s="47"/>
      <c r="J88" s="78">
        <f t="shared" ref="J88" si="15">ROUND(IF(F88=0, IF(D88=0, 0, 1), D88/F88),5)</f>
        <v>1</v>
      </c>
      <c r="K88" s="43" t="s">
        <v>580</v>
      </c>
      <c r="L88" s="75" t="b">
        <f t="shared" si="7"/>
        <v>1</v>
      </c>
      <c r="O88" s="69" t="s">
        <v>746</v>
      </c>
      <c r="P88" s="46">
        <f t="shared" si="12"/>
        <v>2048.5</v>
      </c>
      <c r="Q88" s="46">
        <f t="shared" si="13"/>
        <v>0</v>
      </c>
    </row>
    <row r="89" spans="1:18" ht="12" x14ac:dyDescent="0.2">
      <c r="A89" s="43"/>
      <c r="B89" s="43"/>
      <c r="C89" s="43" t="s">
        <v>104</v>
      </c>
      <c r="D89" s="46">
        <v>27675</v>
      </c>
      <c r="E89" s="47"/>
      <c r="F89" s="46"/>
      <c r="G89" s="47"/>
      <c r="H89" s="46"/>
      <c r="I89" s="47"/>
      <c r="J89" s="78"/>
      <c r="K89" s="43" t="s">
        <v>104</v>
      </c>
      <c r="L89" s="75" t="b">
        <f t="shared" si="7"/>
        <v>1</v>
      </c>
      <c r="O89" s="69" t="s">
        <v>161</v>
      </c>
      <c r="P89" s="46">
        <f t="shared" si="12"/>
        <v>27675</v>
      </c>
      <c r="Q89" s="46">
        <f t="shared" si="13"/>
        <v>0</v>
      </c>
      <c r="R89" s="71"/>
    </row>
    <row r="90" spans="1:18" ht="12" x14ac:dyDescent="0.2">
      <c r="A90" s="43"/>
      <c r="B90" s="43"/>
      <c r="C90" s="43" t="s">
        <v>105</v>
      </c>
      <c r="D90" s="46">
        <v>26292.95</v>
      </c>
      <c r="E90" s="47"/>
      <c r="F90" s="46">
        <v>22500</v>
      </c>
      <c r="G90" s="47"/>
      <c r="H90" s="46">
        <f t="shared" ref="H90:H99" si="16">ROUND((D90-F90),5)</f>
        <v>3792.95</v>
      </c>
      <c r="I90" s="47"/>
      <c r="J90" s="78">
        <f t="shared" ref="J90:J99" si="17">ROUND(IF(F90=0, IF(D90=0, 0, 1), D90/F90),5)</f>
        <v>1.16858</v>
      </c>
      <c r="K90" s="43" t="s">
        <v>105</v>
      </c>
      <c r="L90" s="75" t="b">
        <f t="shared" si="7"/>
        <v>1</v>
      </c>
      <c r="O90" s="69" t="s">
        <v>49</v>
      </c>
      <c r="P90" s="46">
        <f t="shared" si="12"/>
        <v>26292.95</v>
      </c>
      <c r="Q90" s="46">
        <f t="shared" si="13"/>
        <v>22500</v>
      </c>
    </row>
    <row r="91" spans="1:18" ht="12" x14ac:dyDescent="0.2">
      <c r="A91" s="43"/>
      <c r="B91" s="43"/>
      <c r="C91" s="43" t="s">
        <v>82</v>
      </c>
      <c r="D91" s="46">
        <v>17075</v>
      </c>
      <c r="E91" s="47"/>
      <c r="F91" s="46">
        <v>14166.7</v>
      </c>
      <c r="G91" s="47"/>
      <c r="H91" s="46">
        <f t="shared" si="16"/>
        <v>2908.3</v>
      </c>
      <c r="I91" s="47"/>
      <c r="J91" s="78">
        <f t="shared" si="17"/>
        <v>1.20529</v>
      </c>
      <c r="K91" s="43" t="s">
        <v>82</v>
      </c>
      <c r="L91" s="75" t="b">
        <f t="shared" si="7"/>
        <v>1</v>
      </c>
      <c r="O91" s="69" t="s">
        <v>50</v>
      </c>
      <c r="P91" s="46">
        <f t="shared" si="12"/>
        <v>17075</v>
      </c>
      <c r="Q91" s="46">
        <f t="shared" si="13"/>
        <v>14166.7</v>
      </c>
    </row>
    <row r="92" spans="1:18" ht="12" x14ac:dyDescent="0.2">
      <c r="A92" s="43"/>
      <c r="B92" s="43"/>
      <c r="C92" s="43" t="s">
        <v>106</v>
      </c>
      <c r="D92" s="46">
        <v>1131.5999999999999</v>
      </c>
      <c r="E92" s="47"/>
      <c r="F92" s="46">
        <v>2083.3000000000002</v>
      </c>
      <c r="G92" s="47"/>
      <c r="H92" s="46">
        <f t="shared" si="16"/>
        <v>-951.7</v>
      </c>
      <c r="I92" s="47"/>
      <c r="J92" s="78">
        <f t="shared" si="17"/>
        <v>0.54318</v>
      </c>
      <c r="K92" s="43" t="s">
        <v>106</v>
      </c>
      <c r="L92" s="75" t="b">
        <f t="shared" si="7"/>
        <v>1</v>
      </c>
      <c r="O92" s="69" t="s">
        <v>51</v>
      </c>
      <c r="P92" s="46">
        <f t="shared" si="12"/>
        <v>1131.5999999999999</v>
      </c>
      <c r="Q92" s="46">
        <f t="shared" si="13"/>
        <v>2083.3000000000002</v>
      </c>
    </row>
    <row r="93" spans="1:18" ht="12" x14ac:dyDescent="0.2">
      <c r="A93" s="43"/>
      <c r="B93" s="43"/>
      <c r="C93" s="43" t="s">
        <v>107</v>
      </c>
      <c r="D93" s="46">
        <v>57979.25</v>
      </c>
      <c r="E93" s="47"/>
      <c r="F93" s="46">
        <v>64166.7</v>
      </c>
      <c r="G93" s="47"/>
      <c r="H93" s="46">
        <f t="shared" si="16"/>
        <v>-6187.45</v>
      </c>
      <c r="I93" s="47"/>
      <c r="J93" s="78">
        <f t="shared" si="17"/>
        <v>0.90356999999999998</v>
      </c>
      <c r="K93" s="43" t="s">
        <v>107</v>
      </c>
      <c r="L93" s="75" t="b">
        <f t="shared" si="7"/>
        <v>1</v>
      </c>
      <c r="O93" s="69" t="s">
        <v>52</v>
      </c>
      <c r="P93" s="46">
        <f t="shared" si="12"/>
        <v>57979.25</v>
      </c>
      <c r="Q93" s="46">
        <f t="shared" si="13"/>
        <v>64166.7</v>
      </c>
    </row>
    <row r="94" spans="1:18" ht="12" x14ac:dyDescent="0.2">
      <c r="A94" s="43"/>
      <c r="B94" s="43"/>
      <c r="C94" s="43" t="s">
        <v>108</v>
      </c>
      <c r="D94" s="46">
        <v>12770.7</v>
      </c>
      <c r="E94" s="47"/>
      <c r="F94" s="46">
        <v>16534.7</v>
      </c>
      <c r="G94" s="47"/>
      <c r="H94" s="46">
        <f t="shared" si="16"/>
        <v>-3764</v>
      </c>
      <c r="I94" s="47"/>
      <c r="J94" s="78">
        <f t="shared" si="17"/>
        <v>0.77236000000000005</v>
      </c>
      <c r="K94" s="43" t="s">
        <v>108</v>
      </c>
      <c r="L94" s="75" t="b">
        <f t="shared" si="7"/>
        <v>1</v>
      </c>
      <c r="O94" s="69" t="s">
        <v>53</v>
      </c>
      <c r="P94" s="46">
        <f t="shared" si="12"/>
        <v>12770.7</v>
      </c>
      <c r="Q94" s="46">
        <f t="shared" si="13"/>
        <v>16534.7</v>
      </c>
    </row>
    <row r="95" spans="1:18" ht="12" x14ac:dyDescent="0.2">
      <c r="A95" s="43"/>
      <c r="B95" s="43"/>
      <c r="C95" s="43" t="s">
        <v>109</v>
      </c>
      <c r="D95" s="46">
        <v>879.65</v>
      </c>
      <c r="E95" s="47"/>
      <c r="F95" s="46">
        <v>1166.7</v>
      </c>
      <c r="G95" s="47"/>
      <c r="H95" s="46">
        <f t="shared" si="16"/>
        <v>-287.05</v>
      </c>
      <c r="I95" s="47"/>
      <c r="J95" s="78">
        <f t="shared" si="17"/>
        <v>0.75395999999999996</v>
      </c>
      <c r="K95" s="43" t="s">
        <v>109</v>
      </c>
      <c r="L95" s="75" t="b">
        <f t="shared" si="7"/>
        <v>1</v>
      </c>
      <c r="O95" s="69" t="s">
        <v>54</v>
      </c>
      <c r="P95" s="46">
        <f t="shared" si="12"/>
        <v>879.65</v>
      </c>
      <c r="Q95" s="46">
        <f t="shared" si="13"/>
        <v>1166.7</v>
      </c>
    </row>
    <row r="96" spans="1:18" ht="12" x14ac:dyDescent="0.2">
      <c r="A96" s="43"/>
      <c r="B96" s="43"/>
      <c r="C96" s="43" t="s">
        <v>110</v>
      </c>
      <c r="D96" s="46">
        <v>11566.82</v>
      </c>
      <c r="E96" s="47"/>
      <c r="F96" s="46">
        <v>11250</v>
      </c>
      <c r="G96" s="47"/>
      <c r="H96" s="46">
        <f t="shared" si="16"/>
        <v>316.82</v>
      </c>
      <c r="I96" s="47"/>
      <c r="J96" s="78">
        <f t="shared" si="17"/>
        <v>1.02816</v>
      </c>
      <c r="K96" s="43" t="s">
        <v>110</v>
      </c>
      <c r="L96" s="75" t="b">
        <f t="shared" si="7"/>
        <v>1</v>
      </c>
      <c r="O96" s="69" t="s">
        <v>165</v>
      </c>
      <c r="P96" s="46">
        <f t="shared" si="12"/>
        <v>11566.82</v>
      </c>
      <c r="Q96" s="46">
        <f t="shared" si="13"/>
        <v>11250</v>
      </c>
    </row>
    <row r="97" spans="1:18" ht="12" x14ac:dyDescent="0.2">
      <c r="A97" s="43"/>
      <c r="B97" s="43"/>
      <c r="C97" s="43" t="s">
        <v>549</v>
      </c>
      <c r="D97" s="46">
        <v>256480.39</v>
      </c>
      <c r="E97" s="47"/>
      <c r="F97" s="46">
        <v>257900</v>
      </c>
      <c r="G97" s="47"/>
      <c r="H97" s="46">
        <f t="shared" si="16"/>
        <v>-1419.61</v>
      </c>
      <c r="I97" s="47"/>
      <c r="J97" s="78">
        <f t="shared" si="17"/>
        <v>0.99450000000000005</v>
      </c>
      <c r="K97" s="43" t="s">
        <v>549</v>
      </c>
      <c r="L97" s="75" t="b">
        <f t="shared" si="7"/>
        <v>1</v>
      </c>
      <c r="O97" s="69" t="s">
        <v>555</v>
      </c>
      <c r="P97" s="46">
        <f t="shared" si="12"/>
        <v>256480.39</v>
      </c>
      <c r="Q97" s="46">
        <f t="shared" si="13"/>
        <v>257900</v>
      </c>
    </row>
    <row r="98" spans="1:18" ht="15.75" customHeight="1" x14ac:dyDescent="0.2">
      <c r="A98" s="43"/>
      <c r="B98" s="43"/>
      <c r="C98" s="43" t="s">
        <v>550</v>
      </c>
      <c r="D98" s="46">
        <v>38019.03</v>
      </c>
      <c r="E98" s="47"/>
      <c r="F98" s="46">
        <v>34166.699999999997</v>
      </c>
      <c r="G98" s="47"/>
      <c r="H98" s="46">
        <f t="shared" si="16"/>
        <v>3852.33</v>
      </c>
      <c r="I98" s="47"/>
      <c r="J98" s="78">
        <f t="shared" si="17"/>
        <v>1.1127499999999999</v>
      </c>
      <c r="K98" s="43" t="s">
        <v>550</v>
      </c>
      <c r="L98" s="75" t="b">
        <f t="shared" si="7"/>
        <v>1</v>
      </c>
      <c r="O98" s="69" t="s">
        <v>556</v>
      </c>
      <c r="P98" s="46">
        <f t="shared" si="12"/>
        <v>38019.03</v>
      </c>
      <c r="Q98" s="46">
        <f t="shared" si="13"/>
        <v>34166.699999999997</v>
      </c>
    </row>
    <row r="99" spans="1:18" ht="15.75" customHeight="1" thickBot="1" x14ac:dyDescent="0.25">
      <c r="A99" s="43"/>
      <c r="B99" s="43"/>
      <c r="C99" s="43" t="s">
        <v>551</v>
      </c>
      <c r="D99" s="48">
        <v>12827.13</v>
      </c>
      <c r="E99" s="47"/>
      <c r="F99" s="48">
        <v>10433.299999999999</v>
      </c>
      <c r="G99" s="47"/>
      <c r="H99" s="46">
        <f t="shared" si="16"/>
        <v>2393.83</v>
      </c>
      <c r="I99" s="47"/>
      <c r="J99" s="78">
        <f t="shared" si="17"/>
        <v>1.2294400000000001</v>
      </c>
      <c r="K99" s="43" t="s">
        <v>551</v>
      </c>
      <c r="L99" s="75" t="b">
        <f t="shared" si="7"/>
        <v>1</v>
      </c>
      <c r="O99" s="69" t="s">
        <v>557</v>
      </c>
      <c r="P99" s="46">
        <f t="shared" si="12"/>
        <v>12827.13</v>
      </c>
      <c r="Q99" s="46">
        <f t="shared" si="13"/>
        <v>10433.299999999999</v>
      </c>
    </row>
    <row r="100" spans="1:18" ht="12" x14ac:dyDescent="0.2">
      <c r="A100" s="43"/>
      <c r="B100" s="43"/>
      <c r="C100" s="43" t="s">
        <v>580</v>
      </c>
      <c r="D100" s="46"/>
      <c r="E100" s="46"/>
      <c r="F100" s="46"/>
      <c r="G100" s="47"/>
      <c r="H100" s="46"/>
      <c r="I100" s="47"/>
      <c r="J100" s="78"/>
      <c r="K100" s="43" t="s">
        <v>580</v>
      </c>
      <c r="L100" s="75" t="b">
        <f>K100=C100</f>
        <v>1</v>
      </c>
      <c r="O100" s="69" t="s">
        <v>581</v>
      </c>
      <c r="P100" s="46">
        <f>+D100</f>
        <v>0</v>
      </c>
      <c r="Q100" s="46">
        <f>+F100</f>
        <v>0</v>
      </c>
      <c r="R100" s="71"/>
    </row>
    <row r="101" spans="1:18" ht="12.75" thickBot="1" x14ac:dyDescent="0.25">
      <c r="A101" s="43"/>
      <c r="B101" s="43"/>
      <c r="C101" s="43" t="s">
        <v>111</v>
      </c>
      <c r="D101" s="48">
        <v>0</v>
      </c>
      <c r="E101" s="48"/>
      <c r="F101" s="48"/>
      <c r="G101" s="47"/>
      <c r="H101" s="48"/>
      <c r="I101" s="47"/>
      <c r="J101" s="79"/>
      <c r="K101" s="43" t="s">
        <v>111</v>
      </c>
      <c r="L101" s="75" t="b">
        <f t="shared" si="7"/>
        <v>1</v>
      </c>
      <c r="O101" s="69" t="s">
        <v>32</v>
      </c>
      <c r="P101" s="46">
        <f t="shared" si="12"/>
        <v>0</v>
      </c>
      <c r="Q101" s="46">
        <f t="shared" si="13"/>
        <v>0</v>
      </c>
    </row>
    <row r="102" spans="1:18" ht="12" x14ac:dyDescent="0.2">
      <c r="A102" s="43"/>
      <c r="B102" s="43" t="s">
        <v>112</v>
      </c>
      <c r="C102" s="43"/>
      <c r="D102" s="46">
        <f>ROUND(SUM(D84:D101),5)</f>
        <v>647119.68999999994</v>
      </c>
      <c r="E102" s="46"/>
      <c r="F102" s="46">
        <f>ROUND(SUM(F84:F101),5)</f>
        <v>628006.6</v>
      </c>
      <c r="G102" s="47"/>
      <c r="H102" s="46">
        <f>ROUND((D102-F102),5)</f>
        <v>19113.09</v>
      </c>
      <c r="I102" s="47"/>
      <c r="J102" s="78">
        <f>ROUND(IF(F102=0, IF(D102=0, 0, 1), D102/F102),5)</f>
        <v>1.03043</v>
      </c>
      <c r="K102" s="43"/>
      <c r="L102" s="75" t="b">
        <f t="shared" si="7"/>
        <v>1</v>
      </c>
      <c r="O102" s="69"/>
      <c r="P102" s="46">
        <f t="shared" si="12"/>
        <v>647119.68999999994</v>
      </c>
      <c r="Q102" s="46">
        <f t="shared" si="13"/>
        <v>628006.6</v>
      </c>
    </row>
    <row r="103" spans="1:18" ht="12" x14ac:dyDescent="0.2">
      <c r="A103" s="43"/>
      <c r="B103" s="43" t="s">
        <v>83</v>
      </c>
      <c r="C103" s="43"/>
      <c r="D103" s="46"/>
      <c r="E103" s="46"/>
      <c r="F103" s="46"/>
      <c r="G103" s="47"/>
      <c r="H103" s="46"/>
      <c r="I103" s="47"/>
      <c r="J103" s="78"/>
      <c r="K103" s="43"/>
      <c r="L103" s="75" t="b">
        <f t="shared" si="7"/>
        <v>1</v>
      </c>
      <c r="O103" s="69"/>
      <c r="P103" s="46">
        <f t="shared" si="12"/>
        <v>0</v>
      </c>
      <c r="Q103" s="46">
        <f t="shared" si="13"/>
        <v>0</v>
      </c>
    </row>
    <row r="104" spans="1:18" ht="12" x14ac:dyDescent="0.2">
      <c r="A104" s="43"/>
      <c r="B104" s="43"/>
      <c r="C104" s="43" t="s">
        <v>113</v>
      </c>
      <c r="D104" s="46">
        <v>90609.23</v>
      </c>
      <c r="E104" s="47"/>
      <c r="F104" s="46">
        <v>65000</v>
      </c>
      <c r="G104" s="47"/>
      <c r="H104" s="46">
        <f t="shared" ref="H104:H119" si="18">ROUND((D104-F104),5)</f>
        <v>25609.23</v>
      </c>
      <c r="I104" s="47"/>
      <c r="J104" s="78">
        <f t="shared" ref="J104:J119" si="19">ROUND(IF(F104=0, IF(D104=0, 0, 1), D104/F104),5)</f>
        <v>1.3939900000000001</v>
      </c>
      <c r="K104" s="43" t="s">
        <v>113</v>
      </c>
      <c r="L104" s="75" t="b">
        <f t="shared" si="7"/>
        <v>1</v>
      </c>
      <c r="O104" s="69" t="s">
        <v>167</v>
      </c>
      <c r="P104" s="46">
        <f t="shared" si="12"/>
        <v>90609.23</v>
      </c>
      <c r="Q104" s="46">
        <f t="shared" si="13"/>
        <v>65000</v>
      </c>
    </row>
    <row r="105" spans="1:18" ht="12" x14ac:dyDescent="0.2">
      <c r="A105" s="43"/>
      <c r="B105" s="43"/>
      <c r="C105" s="43" t="s">
        <v>114</v>
      </c>
      <c r="D105" s="46">
        <v>11878.42</v>
      </c>
      <c r="E105" s="47"/>
      <c r="F105" s="46">
        <v>10000</v>
      </c>
      <c r="G105" s="47"/>
      <c r="H105" s="46">
        <f t="shared" si="18"/>
        <v>1878.42</v>
      </c>
      <c r="I105" s="47"/>
      <c r="J105" s="78">
        <f t="shared" si="19"/>
        <v>1.18784</v>
      </c>
      <c r="K105" s="43" t="s">
        <v>114</v>
      </c>
      <c r="L105" s="75" t="b">
        <f t="shared" si="7"/>
        <v>1</v>
      </c>
      <c r="O105" s="69" t="s">
        <v>15</v>
      </c>
      <c r="P105" s="46">
        <f t="shared" si="12"/>
        <v>11878.42</v>
      </c>
      <c r="Q105" s="46">
        <f t="shared" si="13"/>
        <v>10000</v>
      </c>
    </row>
    <row r="106" spans="1:18" ht="12" x14ac:dyDescent="0.2">
      <c r="A106" s="43"/>
      <c r="B106" s="43"/>
      <c r="C106" s="43" t="s">
        <v>545</v>
      </c>
      <c r="D106" s="46">
        <v>-65</v>
      </c>
      <c r="E106" s="47"/>
      <c r="F106" s="46">
        <v>8333.2999999999993</v>
      </c>
      <c r="G106" s="47"/>
      <c r="H106" s="46">
        <f t="shared" si="18"/>
        <v>-8398.2999999999993</v>
      </c>
      <c r="I106" s="47"/>
      <c r="J106" s="78">
        <f t="shared" si="19"/>
        <v>-7.7999999999999996E-3</v>
      </c>
      <c r="K106" s="43" t="s">
        <v>545</v>
      </c>
      <c r="L106" s="75" t="b">
        <f t="shared" si="7"/>
        <v>1</v>
      </c>
      <c r="O106" s="69" t="s">
        <v>169</v>
      </c>
      <c r="P106" s="46">
        <f t="shared" si="12"/>
        <v>-65</v>
      </c>
      <c r="Q106" s="46">
        <f t="shared" si="13"/>
        <v>8333.2999999999993</v>
      </c>
    </row>
    <row r="107" spans="1:18" ht="12" x14ac:dyDescent="0.2">
      <c r="A107" s="43"/>
      <c r="B107" s="43"/>
      <c r="C107" s="43" t="s">
        <v>116</v>
      </c>
      <c r="D107" s="46">
        <v>194910.7</v>
      </c>
      <c r="E107" s="47"/>
      <c r="F107" s="46">
        <v>283333.3</v>
      </c>
      <c r="G107" s="47"/>
      <c r="H107" s="46">
        <f t="shared" si="18"/>
        <v>-88422.6</v>
      </c>
      <c r="I107" s="47"/>
      <c r="J107" s="78">
        <f t="shared" si="19"/>
        <v>0.68791999999999998</v>
      </c>
      <c r="K107" s="43" t="s">
        <v>116</v>
      </c>
      <c r="L107" s="75" t="b">
        <f t="shared" si="7"/>
        <v>1</v>
      </c>
      <c r="O107" s="69" t="s">
        <v>170</v>
      </c>
      <c r="P107" s="46">
        <f t="shared" si="12"/>
        <v>194910.7</v>
      </c>
      <c r="Q107" s="46">
        <f t="shared" si="13"/>
        <v>283333.3</v>
      </c>
    </row>
    <row r="108" spans="1:18" ht="12" x14ac:dyDescent="0.2">
      <c r="A108" s="43"/>
      <c r="B108" s="43"/>
      <c r="C108" s="43" t="s">
        <v>117</v>
      </c>
      <c r="D108" s="46">
        <v>63226.75</v>
      </c>
      <c r="E108" s="47"/>
      <c r="F108" s="46">
        <v>59166.7</v>
      </c>
      <c r="G108" s="47"/>
      <c r="H108" s="46">
        <f t="shared" si="18"/>
        <v>4060.05</v>
      </c>
      <c r="I108" s="47"/>
      <c r="J108" s="78">
        <f t="shared" si="19"/>
        <v>1.0686199999999999</v>
      </c>
      <c r="K108" s="43" t="s">
        <v>117</v>
      </c>
      <c r="L108" s="75" t="b">
        <f t="shared" si="7"/>
        <v>1</v>
      </c>
      <c r="O108" s="69" t="s">
        <v>172</v>
      </c>
      <c r="P108" s="46">
        <f t="shared" si="12"/>
        <v>63226.75</v>
      </c>
      <c r="Q108" s="46">
        <f t="shared" si="13"/>
        <v>59166.7</v>
      </c>
    </row>
    <row r="109" spans="1:18" ht="12" x14ac:dyDescent="0.2">
      <c r="A109" s="43"/>
      <c r="B109" s="43"/>
      <c r="C109" s="43" t="s">
        <v>118</v>
      </c>
      <c r="D109" s="46">
        <v>36840</v>
      </c>
      <c r="E109" s="47"/>
      <c r="F109" s="46">
        <v>54166.7</v>
      </c>
      <c r="G109" s="47"/>
      <c r="H109" s="46">
        <f t="shared" si="18"/>
        <v>-17326.7</v>
      </c>
      <c r="I109" s="47"/>
      <c r="J109" s="78">
        <f t="shared" si="19"/>
        <v>0.68011999999999995</v>
      </c>
      <c r="K109" s="43" t="s">
        <v>118</v>
      </c>
      <c r="L109" s="75" t="b">
        <f t="shared" si="7"/>
        <v>1</v>
      </c>
      <c r="O109" s="69" t="s">
        <v>174</v>
      </c>
      <c r="P109" s="46">
        <f t="shared" si="12"/>
        <v>36840</v>
      </c>
      <c r="Q109" s="46">
        <f t="shared" si="13"/>
        <v>54166.7</v>
      </c>
    </row>
    <row r="110" spans="1:18" ht="12" x14ac:dyDescent="0.2">
      <c r="A110" s="43"/>
      <c r="B110" s="43"/>
      <c r="C110" s="43" t="s">
        <v>119</v>
      </c>
      <c r="D110" s="46">
        <v>16755.39</v>
      </c>
      <c r="E110" s="47"/>
      <c r="F110" s="46">
        <v>42000</v>
      </c>
      <c r="G110" s="47"/>
      <c r="H110" s="46">
        <f t="shared" si="18"/>
        <v>-25244.61</v>
      </c>
      <c r="I110" s="47"/>
      <c r="J110" s="78">
        <f t="shared" si="19"/>
        <v>0.39894000000000002</v>
      </c>
      <c r="K110" s="43" t="s">
        <v>119</v>
      </c>
      <c r="L110" s="75" t="b">
        <f t="shared" si="7"/>
        <v>1</v>
      </c>
      <c r="O110" s="69" t="s">
        <v>176</v>
      </c>
      <c r="P110" s="46">
        <f t="shared" si="12"/>
        <v>16755.39</v>
      </c>
      <c r="Q110" s="46">
        <f t="shared" si="13"/>
        <v>42000</v>
      </c>
    </row>
    <row r="111" spans="1:18" ht="12" x14ac:dyDescent="0.2">
      <c r="A111" s="43"/>
      <c r="B111" s="43"/>
      <c r="C111" s="43" t="s">
        <v>120</v>
      </c>
      <c r="D111" s="46">
        <v>3578.4</v>
      </c>
      <c r="E111" s="47"/>
      <c r="F111" s="46">
        <v>200</v>
      </c>
      <c r="G111" s="47"/>
      <c r="H111" s="46">
        <f t="shared" si="18"/>
        <v>3378.4</v>
      </c>
      <c r="I111" s="47"/>
      <c r="J111" s="78">
        <f t="shared" si="19"/>
        <v>17.891999999999999</v>
      </c>
      <c r="K111" s="43" t="s">
        <v>120</v>
      </c>
      <c r="L111" s="75" t="b">
        <f t="shared" si="7"/>
        <v>1</v>
      </c>
      <c r="O111" s="69" t="s">
        <v>178</v>
      </c>
      <c r="P111" s="46">
        <f t="shared" si="12"/>
        <v>3578.4</v>
      </c>
      <c r="Q111" s="46">
        <f t="shared" si="13"/>
        <v>200</v>
      </c>
    </row>
    <row r="112" spans="1:18" ht="12" x14ac:dyDescent="0.2">
      <c r="A112" s="43"/>
      <c r="B112" s="43"/>
      <c r="C112" s="43" t="s">
        <v>611</v>
      </c>
      <c r="D112" s="46">
        <v>789.28</v>
      </c>
      <c r="E112" s="47"/>
      <c r="F112" s="46">
        <v>2375</v>
      </c>
      <c r="G112" s="47"/>
      <c r="H112" s="46">
        <f t="shared" si="18"/>
        <v>-1585.72</v>
      </c>
      <c r="I112" s="47"/>
      <c r="J112" s="78">
        <f t="shared" si="19"/>
        <v>0.33233000000000001</v>
      </c>
      <c r="K112" s="43" t="s">
        <v>611</v>
      </c>
      <c r="L112" s="75" t="b">
        <f t="shared" si="7"/>
        <v>1</v>
      </c>
      <c r="O112" s="77" t="s">
        <v>612</v>
      </c>
      <c r="P112" s="46">
        <f t="shared" si="12"/>
        <v>789.28</v>
      </c>
      <c r="Q112" s="46">
        <f t="shared" si="13"/>
        <v>2375</v>
      </c>
    </row>
    <row r="113" spans="1:17" ht="12" x14ac:dyDescent="0.2">
      <c r="A113" s="43"/>
      <c r="B113" s="43"/>
      <c r="C113" s="43" t="s">
        <v>121</v>
      </c>
      <c r="D113" s="46">
        <v>338435.07</v>
      </c>
      <c r="E113" s="47"/>
      <c r="F113" s="46">
        <v>334163.09999999998</v>
      </c>
      <c r="G113" s="47"/>
      <c r="H113" s="46">
        <f t="shared" si="18"/>
        <v>4271.97</v>
      </c>
      <c r="I113" s="47"/>
      <c r="J113" s="78">
        <f t="shared" si="19"/>
        <v>1.01278</v>
      </c>
      <c r="K113" s="43" t="s">
        <v>121</v>
      </c>
      <c r="L113" s="75" t="b">
        <f t="shared" si="7"/>
        <v>1</v>
      </c>
      <c r="O113" s="69" t="s">
        <v>19</v>
      </c>
      <c r="P113" s="46">
        <f t="shared" si="12"/>
        <v>338435.07</v>
      </c>
      <c r="Q113" s="46">
        <f t="shared" si="13"/>
        <v>334163.09999999998</v>
      </c>
    </row>
    <row r="114" spans="1:17" ht="12" x14ac:dyDescent="0.2">
      <c r="A114" s="43"/>
      <c r="B114" s="43"/>
      <c r="C114" s="43" t="s">
        <v>122</v>
      </c>
      <c r="D114" s="46">
        <v>11731.7</v>
      </c>
      <c r="E114" s="47"/>
      <c r="F114" s="46">
        <v>15000</v>
      </c>
      <c r="G114" s="47"/>
      <c r="H114" s="46">
        <f t="shared" si="18"/>
        <v>-3268.3</v>
      </c>
      <c r="I114" s="47"/>
      <c r="J114" s="78">
        <f t="shared" si="19"/>
        <v>0.78210999999999997</v>
      </c>
      <c r="K114" s="43" t="s">
        <v>122</v>
      </c>
      <c r="L114" s="75" t="b">
        <f t="shared" si="7"/>
        <v>1</v>
      </c>
      <c r="O114" s="69" t="s">
        <v>16</v>
      </c>
      <c r="P114" s="46">
        <f t="shared" si="12"/>
        <v>11731.7</v>
      </c>
      <c r="Q114" s="46">
        <f t="shared" si="13"/>
        <v>15000</v>
      </c>
    </row>
    <row r="115" spans="1:17" ht="12" x14ac:dyDescent="0.2">
      <c r="A115" s="43"/>
      <c r="B115" s="43"/>
      <c r="C115" s="43" t="s">
        <v>123</v>
      </c>
      <c r="D115" s="46">
        <v>339.15</v>
      </c>
      <c r="E115" s="47"/>
      <c r="F115" s="46">
        <v>4000</v>
      </c>
      <c r="G115" s="47"/>
      <c r="H115" s="46">
        <f t="shared" si="18"/>
        <v>-3660.85</v>
      </c>
      <c r="I115" s="47"/>
      <c r="J115" s="78">
        <f t="shared" si="19"/>
        <v>8.4790000000000004E-2</v>
      </c>
      <c r="K115" s="43" t="s">
        <v>123</v>
      </c>
      <c r="L115" s="75" t="b">
        <f t="shared" si="7"/>
        <v>1</v>
      </c>
      <c r="O115" s="69" t="s">
        <v>182</v>
      </c>
      <c r="P115" s="46">
        <f t="shared" si="12"/>
        <v>339.15</v>
      </c>
      <c r="Q115" s="46">
        <f t="shared" si="13"/>
        <v>4000</v>
      </c>
    </row>
    <row r="116" spans="1:17" ht="12" x14ac:dyDescent="0.2">
      <c r="A116" s="43"/>
      <c r="B116" s="43"/>
      <c r="C116" s="43" t="s">
        <v>124</v>
      </c>
      <c r="D116" s="46">
        <v>8405.31</v>
      </c>
      <c r="E116" s="47"/>
      <c r="F116" s="46">
        <v>18333.3</v>
      </c>
      <c r="G116" s="47"/>
      <c r="H116" s="46">
        <f t="shared" si="18"/>
        <v>-9927.99</v>
      </c>
      <c r="I116" s="47"/>
      <c r="J116" s="78">
        <f t="shared" si="19"/>
        <v>0.45846999999999999</v>
      </c>
      <c r="K116" s="43" t="s">
        <v>124</v>
      </c>
      <c r="L116" s="75" t="b">
        <f t="shared" si="7"/>
        <v>1</v>
      </c>
      <c r="O116" s="69" t="s">
        <v>184</v>
      </c>
      <c r="P116" s="46">
        <f t="shared" si="12"/>
        <v>8405.31</v>
      </c>
      <c r="Q116" s="46">
        <f t="shared" si="13"/>
        <v>18333.3</v>
      </c>
    </row>
    <row r="117" spans="1:17" ht="12" x14ac:dyDescent="0.2">
      <c r="A117" s="43"/>
      <c r="B117" s="43"/>
      <c r="C117" s="43" t="s">
        <v>125</v>
      </c>
      <c r="D117" s="46">
        <v>279611.5</v>
      </c>
      <c r="E117" s="47"/>
      <c r="F117" s="46">
        <v>353000</v>
      </c>
      <c r="G117" s="47"/>
      <c r="H117" s="46">
        <f t="shared" si="18"/>
        <v>-73388.5</v>
      </c>
      <c r="I117" s="47"/>
      <c r="J117" s="78">
        <f t="shared" si="19"/>
        <v>0.79210000000000003</v>
      </c>
      <c r="K117" s="43" t="s">
        <v>125</v>
      </c>
      <c r="L117" s="75" t="b">
        <f t="shared" si="7"/>
        <v>1</v>
      </c>
      <c r="O117" s="69" t="s">
        <v>60</v>
      </c>
      <c r="P117" s="46">
        <f t="shared" si="12"/>
        <v>279611.5</v>
      </c>
      <c r="Q117" s="46">
        <f t="shared" si="13"/>
        <v>353000</v>
      </c>
    </row>
    <row r="118" spans="1:17" ht="12" x14ac:dyDescent="0.2">
      <c r="A118" s="43"/>
      <c r="B118" s="43"/>
      <c r="C118" s="43" t="s">
        <v>126</v>
      </c>
      <c r="D118" s="46">
        <v>5120.3999999999996</v>
      </c>
      <c r="E118" s="47"/>
      <c r="F118" s="46">
        <v>3333.3</v>
      </c>
      <c r="G118" s="47"/>
      <c r="H118" s="46">
        <f t="shared" si="18"/>
        <v>1787.1</v>
      </c>
      <c r="I118" s="47"/>
      <c r="J118" s="78">
        <f t="shared" si="19"/>
        <v>1.5361400000000001</v>
      </c>
      <c r="K118" s="43" t="s">
        <v>126</v>
      </c>
      <c r="L118" s="75" t="b">
        <f t="shared" si="7"/>
        <v>1</v>
      </c>
      <c r="O118" s="69" t="s">
        <v>187</v>
      </c>
      <c r="P118" s="46">
        <f t="shared" si="12"/>
        <v>5120.3999999999996</v>
      </c>
      <c r="Q118" s="46">
        <f t="shared" si="13"/>
        <v>3333.3</v>
      </c>
    </row>
    <row r="119" spans="1:17" ht="12.75" thickBot="1" x14ac:dyDescent="0.25">
      <c r="A119" s="43"/>
      <c r="B119" s="43"/>
      <c r="C119" s="43" t="s">
        <v>128</v>
      </c>
      <c r="D119" s="48">
        <v>0</v>
      </c>
      <c r="E119" s="47"/>
      <c r="F119" s="48">
        <v>19583.3</v>
      </c>
      <c r="G119" s="47"/>
      <c r="H119" s="46">
        <f t="shared" si="18"/>
        <v>-19583.3</v>
      </c>
      <c r="I119" s="47"/>
      <c r="J119" s="78">
        <f t="shared" si="19"/>
        <v>0</v>
      </c>
      <c r="K119" s="43" t="s">
        <v>128</v>
      </c>
      <c r="L119" s="75" t="b">
        <f t="shared" si="7"/>
        <v>1</v>
      </c>
      <c r="O119" s="69" t="s">
        <v>191</v>
      </c>
      <c r="P119" s="46">
        <f t="shared" si="12"/>
        <v>0</v>
      </c>
      <c r="Q119" s="46">
        <f t="shared" si="13"/>
        <v>19583.3</v>
      </c>
    </row>
    <row r="120" spans="1:17" ht="12" x14ac:dyDescent="0.2">
      <c r="A120" s="43"/>
      <c r="B120" s="43"/>
      <c r="C120" s="43" t="s">
        <v>127</v>
      </c>
      <c r="D120" s="49">
        <v>0</v>
      </c>
      <c r="E120" s="49"/>
      <c r="F120" s="49">
        <v>0</v>
      </c>
      <c r="G120" s="47"/>
      <c r="H120" s="46">
        <f>ROUND((D120-F120),5)</f>
        <v>0</v>
      </c>
      <c r="I120" s="47"/>
      <c r="J120" s="78">
        <f>ROUND(IF(F120=0, IF(D120=0, 0, 1), D120/F120),5)</f>
        <v>0</v>
      </c>
      <c r="K120" s="43" t="s">
        <v>127</v>
      </c>
      <c r="L120" s="75" t="b">
        <f t="shared" si="7"/>
        <v>1</v>
      </c>
      <c r="O120" s="69" t="s">
        <v>189</v>
      </c>
      <c r="P120" s="46">
        <f t="shared" si="12"/>
        <v>0</v>
      </c>
      <c r="Q120" s="46">
        <f t="shared" si="13"/>
        <v>0</v>
      </c>
    </row>
    <row r="121" spans="1:17" ht="12" x14ac:dyDescent="0.2">
      <c r="A121" s="43"/>
      <c r="B121" s="43"/>
      <c r="C121" s="43" t="s">
        <v>129</v>
      </c>
      <c r="D121" s="46">
        <v>0</v>
      </c>
      <c r="E121" s="46"/>
      <c r="F121" s="46">
        <v>0</v>
      </c>
      <c r="G121" s="47"/>
      <c r="H121" s="46"/>
      <c r="I121" s="47"/>
      <c r="J121" s="78"/>
      <c r="K121" s="43" t="s">
        <v>129</v>
      </c>
      <c r="L121" s="75" t="b">
        <f t="shared" si="7"/>
        <v>1</v>
      </c>
      <c r="O121" s="69" t="s">
        <v>61</v>
      </c>
      <c r="P121" s="46">
        <f t="shared" si="12"/>
        <v>0</v>
      </c>
      <c r="Q121" s="46">
        <f t="shared" si="13"/>
        <v>0</v>
      </c>
    </row>
    <row r="122" spans="1:17" ht="12.75" thickBot="1" x14ac:dyDescent="0.25">
      <c r="A122" s="43"/>
      <c r="B122" s="43"/>
      <c r="C122" s="43" t="s">
        <v>84</v>
      </c>
      <c r="D122" s="48">
        <v>0</v>
      </c>
      <c r="E122" s="48"/>
      <c r="F122" s="48">
        <v>0</v>
      </c>
      <c r="G122" s="47"/>
      <c r="H122" s="48"/>
      <c r="I122" s="47"/>
      <c r="J122" s="79"/>
      <c r="K122" s="43" t="s">
        <v>84</v>
      </c>
      <c r="L122" s="75" t="b">
        <f t="shared" si="7"/>
        <v>1</v>
      </c>
      <c r="O122" s="69" t="s">
        <v>87</v>
      </c>
      <c r="P122" s="46">
        <f t="shared" si="12"/>
        <v>0</v>
      </c>
      <c r="Q122" s="46">
        <f t="shared" si="13"/>
        <v>0</v>
      </c>
    </row>
    <row r="123" spans="1:17" ht="12" x14ac:dyDescent="0.2">
      <c r="A123" s="43"/>
      <c r="B123" s="43" t="s">
        <v>85</v>
      </c>
      <c r="C123" s="43"/>
      <c r="D123" s="46">
        <f>ROUND(SUM(D103:D122),5)</f>
        <v>1062166.3</v>
      </c>
      <c r="E123" s="46"/>
      <c r="F123" s="46">
        <f>ROUND(SUM(F103:F122),5)</f>
        <v>1271988</v>
      </c>
      <c r="G123" s="47"/>
      <c r="H123" s="46">
        <f>ROUND((D123-F123),5)</f>
        <v>-209821.7</v>
      </c>
      <c r="I123" s="47"/>
      <c r="J123" s="78">
        <f>ROUND(IF(F123=0, IF(D123=0, 0, 1), D123/F123),5)</f>
        <v>0.83504</v>
      </c>
      <c r="K123" s="43"/>
      <c r="L123" s="75" t="b">
        <f t="shared" si="7"/>
        <v>1</v>
      </c>
      <c r="O123" s="69"/>
      <c r="P123" s="46">
        <f t="shared" si="12"/>
        <v>1062166.3</v>
      </c>
      <c r="Q123" s="46">
        <f t="shared" si="13"/>
        <v>1271988</v>
      </c>
    </row>
    <row r="124" spans="1:17" ht="12" x14ac:dyDescent="0.2">
      <c r="A124" s="43"/>
      <c r="B124" s="43" t="s">
        <v>130</v>
      </c>
      <c r="C124" s="43"/>
      <c r="D124" s="46"/>
      <c r="E124" s="46"/>
      <c r="F124" s="46"/>
      <c r="G124" s="47"/>
      <c r="H124" s="46"/>
      <c r="I124" s="47"/>
      <c r="J124" s="78"/>
      <c r="K124" s="43"/>
      <c r="L124" s="75" t="b">
        <f t="shared" si="7"/>
        <v>1</v>
      </c>
      <c r="O124" s="69"/>
      <c r="P124" s="46">
        <f t="shared" si="12"/>
        <v>0</v>
      </c>
      <c r="Q124" s="46">
        <f t="shared" si="13"/>
        <v>0</v>
      </c>
    </row>
    <row r="125" spans="1:17" ht="12" x14ac:dyDescent="0.2">
      <c r="A125" s="43"/>
      <c r="B125" s="43"/>
      <c r="C125" s="43" t="s">
        <v>131</v>
      </c>
      <c r="D125" s="46">
        <v>4154.7700000000004</v>
      </c>
      <c r="E125" s="47"/>
      <c r="F125" s="46">
        <v>2916.7</v>
      </c>
      <c r="G125" s="47"/>
      <c r="H125" s="46">
        <f t="shared" ref="H125:H140" si="20">ROUND((D125-F125),5)</f>
        <v>1238.07</v>
      </c>
      <c r="I125" s="47"/>
      <c r="J125" s="78">
        <f t="shared" ref="J125:J140" si="21">ROUND(IF(F125=0, IF(D125=0, 0, 1), D125/F125),5)</f>
        <v>1.42448</v>
      </c>
      <c r="K125" s="43" t="s">
        <v>131</v>
      </c>
      <c r="L125" s="75" t="b">
        <f t="shared" si="7"/>
        <v>1</v>
      </c>
      <c r="O125" s="69" t="s">
        <v>193</v>
      </c>
      <c r="P125" s="46">
        <f t="shared" si="12"/>
        <v>4154.7700000000004</v>
      </c>
      <c r="Q125" s="46">
        <f t="shared" si="13"/>
        <v>2916.7</v>
      </c>
    </row>
    <row r="126" spans="1:17" ht="12" x14ac:dyDescent="0.2">
      <c r="A126" s="43"/>
      <c r="B126" s="43"/>
      <c r="C126" s="43" t="s">
        <v>132</v>
      </c>
      <c r="D126" s="46">
        <v>7760.25</v>
      </c>
      <c r="E126" s="47"/>
      <c r="F126" s="46">
        <v>11250</v>
      </c>
      <c r="G126" s="47"/>
      <c r="H126" s="46">
        <f t="shared" si="20"/>
        <v>-3489.75</v>
      </c>
      <c r="I126" s="47"/>
      <c r="J126" s="78">
        <f t="shared" si="21"/>
        <v>0.68979999999999997</v>
      </c>
      <c r="K126" s="43" t="s">
        <v>132</v>
      </c>
      <c r="L126" s="75" t="b">
        <f t="shared" si="7"/>
        <v>1</v>
      </c>
      <c r="O126" s="69" t="s">
        <v>63</v>
      </c>
      <c r="P126" s="46">
        <f t="shared" si="12"/>
        <v>7760.25</v>
      </c>
      <c r="Q126" s="46">
        <f t="shared" si="13"/>
        <v>11250</v>
      </c>
    </row>
    <row r="127" spans="1:17" ht="12" x14ac:dyDescent="0.2">
      <c r="A127" s="43"/>
      <c r="B127" s="43"/>
      <c r="C127" s="43" t="s">
        <v>133</v>
      </c>
      <c r="D127" s="46">
        <v>39148.39</v>
      </c>
      <c r="E127" s="47"/>
      <c r="F127" s="46">
        <v>39000</v>
      </c>
      <c r="G127" s="47"/>
      <c r="H127" s="46">
        <f t="shared" si="20"/>
        <v>148.38999999999999</v>
      </c>
      <c r="I127" s="47"/>
      <c r="J127" s="78">
        <f t="shared" si="21"/>
        <v>1.0038</v>
      </c>
      <c r="K127" s="43" t="s">
        <v>133</v>
      </c>
      <c r="L127" s="75" t="b">
        <f t="shared" si="7"/>
        <v>1</v>
      </c>
      <c r="O127" s="69" t="s">
        <v>196</v>
      </c>
      <c r="P127" s="46">
        <f t="shared" si="12"/>
        <v>39148.39</v>
      </c>
      <c r="Q127" s="46">
        <f t="shared" si="13"/>
        <v>39000</v>
      </c>
    </row>
    <row r="128" spans="1:17" ht="12" x14ac:dyDescent="0.2">
      <c r="A128" s="43"/>
      <c r="B128" s="43"/>
      <c r="C128" s="43" t="s">
        <v>134</v>
      </c>
      <c r="D128" s="46">
        <v>76569.09</v>
      </c>
      <c r="E128" s="47"/>
      <c r="F128" s="46">
        <v>125833.3</v>
      </c>
      <c r="G128" s="47"/>
      <c r="H128" s="46">
        <f t="shared" si="20"/>
        <v>-49264.21</v>
      </c>
      <c r="I128" s="47"/>
      <c r="J128" s="78">
        <f t="shared" si="21"/>
        <v>0.60850000000000004</v>
      </c>
      <c r="K128" s="43" t="s">
        <v>134</v>
      </c>
      <c r="L128" s="75" t="b">
        <f t="shared" si="7"/>
        <v>1</v>
      </c>
      <c r="O128" s="69" t="s">
        <v>198</v>
      </c>
      <c r="P128" s="46">
        <f t="shared" si="12"/>
        <v>76569.09</v>
      </c>
      <c r="Q128" s="46">
        <f t="shared" si="13"/>
        <v>125833.3</v>
      </c>
    </row>
    <row r="129" spans="1:17" ht="12" x14ac:dyDescent="0.2">
      <c r="A129" s="43"/>
      <c r="B129" s="43"/>
      <c r="C129" s="43" t="s">
        <v>135</v>
      </c>
      <c r="D129" s="46">
        <v>94701.15</v>
      </c>
      <c r="E129" s="47"/>
      <c r="F129" s="46">
        <v>125000</v>
      </c>
      <c r="G129" s="47"/>
      <c r="H129" s="46">
        <f t="shared" si="20"/>
        <v>-30298.85</v>
      </c>
      <c r="I129" s="47"/>
      <c r="J129" s="78">
        <f t="shared" si="21"/>
        <v>0.75761000000000001</v>
      </c>
      <c r="K129" s="43" t="s">
        <v>135</v>
      </c>
      <c r="L129" s="75" t="b">
        <f t="shared" si="7"/>
        <v>1</v>
      </c>
      <c r="O129" s="69" t="s">
        <v>200</v>
      </c>
      <c r="P129" s="46">
        <f t="shared" si="12"/>
        <v>94701.15</v>
      </c>
      <c r="Q129" s="46">
        <f t="shared" si="13"/>
        <v>125000</v>
      </c>
    </row>
    <row r="130" spans="1:17" ht="12" x14ac:dyDescent="0.2">
      <c r="A130" s="43"/>
      <c r="B130" s="43"/>
      <c r="C130" s="43" t="s">
        <v>136</v>
      </c>
      <c r="D130" s="46">
        <v>26657.02</v>
      </c>
      <c r="E130" s="47"/>
      <c r="F130" s="46">
        <v>28000</v>
      </c>
      <c r="G130" s="47"/>
      <c r="H130" s="46">
        <f t="shared" si="20"/>
        <v>-1342.98</v>
      </c>
      <c r="I130" s="47"/>
      <c r="J130" s="78">
        <f t="shared" si="21"/>
        <v>0.95204</v>
      </c>
      <c r="K130" s="43" t="s">
        <v>136</v>
      </c>
      <c r="L130" s="75" t="b">
        <f t="shared" si="7"/>
        <v>1</v>
      </c>
      <c r="O130" s="69" t="s">
        <v>202</v>
      </c>
      <c r="P130" s="46">
        <f t="shared" si="12"/>
        <v>26657.02</v>
      </c>
      <c r="Q130" s="46">
        <f t="shared" si="13"/>
        <v>28000</v>
      </c>
    </row>
    <row r="131" spans="1:17" ht="12" x14ac:dyDescent="0.2">
      <c r="A131" s="43"/>
      <c r="B131" s="43"/>
      <c r="C131" s="43" t="s">
        <v>137</v>
      </c>
      <c r="D131" s="46">
        <v>79342.600000000006</v>
      </c>
      <c r="E131" s="47"/>
      <c r="F131" s="46">
        <v>54500</v>
      </c>
      <c r="G131" s="47"/>
      <c r="H131" s="46">
        <f t="shared" si="20"/>
        <v>24842.6</v>
      </c>
      <c r="I131" s="47"/>
      <c r="J131" s="78">
        <f t="shared" si="21"/>
        <v>1.45583</v>
      </c>
      <c r="K131" s="43" t="s">
        <v>137</v>
      </c>
      <c r="L131" s="75" t="b">
        <f t="shared" si="7"/>
        <v>1</v>
      </c>
      <c r="O131" s="69" t="s">
        <v>17</v>
      </c>
      <c r="P131" s="46">
        <f t="shared" si="12"/>
        <v>79342.600000000006</v>
      </c>
      <c r="Q131" s="46">
        <f t="shared" si="13"/>
        <v>54500</v>
      </c>
    </row>
    <row r="132" spans="1:17" ht="12" x14ac:dyDescent="0.2">
      <c r="A132" s="43"/>
      <c r="B132" s="43"/>
      <c r="C132" s="43" t="s">
        <v>138</v>
      </c>
      <c r="D132" s="46">
        <v>120000</v>
      </c>
      <c r="E132" s="47"/>
      <c r="F132" s="46">
        <v>120416.7</v>
      </c>
      <c r="G132" s="47"/>
      <c r="H132" s="46">
        <f t="shared" si="20"/>
        <v>-416.7</v>
      </c>
      <c r="I132" s="47"/>
      <c r="J132" s="78">
        <f t="shared" si="21"/>
        <v>0.99653999999999998</v>
      </c>
      <c r="K132" s="43" t="s">
        <v>138</v>
      </c>
      <c r="L132" s="75" t="b">
        <f t="shared" si="7"/>
        <v>1</v>
      </c>
      <c r="O132" s="69" t="s">
        <v>33</v>
      </c>
      <c r="P132" s="46">
        <f t="shared" si="12"/>
        <v>120000</v>
      </c>
      <c r="Q132" s="46">
        <f t="shared" si="13"/>
        <v>120416.7</v>
      </c>
    </row>
    <row r="133" spans="1:17" ht="12" x14ac:dyDescent="0.2">
      <c r="A133" s="43"/>
      <c r="B133" s="43"/>
      <c r="C133" s="43" t="s">
        <v>139</v>
      </c>
      <c r="D133" s="46">
        <v>4300</v>
      </c>
      <c r="E133" s="47"/>
      <c r="F133" s="46">
        <v>27416.7</v>
      </c>
      <c r="G133" s="47"/>
      <c r="H133" s="46">
        <f t="shared" si="20"/>
        <v>-23116.7</v>
      </c>
      <c r="I133" s="47"/>
      <c r="J133" s="78">
        <f t="shared" si="21"/>
        <v>0.15684000000000001</v>
      </c>
      <c r="K133" s="43" t="s">
        <v>139</v>
      </c>
      <c r="L133" s="75" t="b">
        <f t="shared" si="7"/>
        <v>1</v>
      </c>
      <c r="O133" s="69" t="s">
        <v>206</v>
      </c>
      <c r="P133" s="46">
        <f t="shared" si="12"/>
        <v>4300</v>
      </c>
      <c r="Q133" s="46">
        <f t="shared" si="13"/>
        <v>27416.7</v>
      </c>
    </row>
    <row r="134" spans="1:17" ht="12" x14ac:dyDescent="0.2">
      <c r="A134" s="43"/>
      <c r="B134" s="43"/>
      <c r="C134" s="43" t="s">
        <v>552</v>
      </c>
      <c r="D134" s="46">
        <v>133605.45000000001</v>
      </c>
      <c r="E134" s="47"/>
      <c r="F134" s="46">
        <v>183333.3</v>
      </c>
      <c r="G134" s="47"/>
      <c r="H134" s="46">
        <f t="shared" si="20"/>
        <v>-49727.85</v>
      </c>
      <c r="I134" s="47"/>
      <c r="J134" s="78">
        <f t="shared" si="21"/>
        <v>0.72875999999999996</v>
      </c>
      <c r="K134" s="43" t="s">
        <v>552</v>
      </c>
      <c r="L134" s="75" t="b">
        <f t="shared" si="7"/>
        <v>1</v>
      </c>
      <c r="O134" s="69" t="s">
        <v>208</v>
      </c>
      <c r="P134" s="46">
        <f t="shared" si="12"/>
        <v>133605.45000000001</v>
      </c>
      <c r="Q134" s="46">
        <f t="shared" si="13"/>
        <v>183333.3</v>
      </c>
    </row>
    <row r="135" spans="1:17" ht="12" x14ac:dyDescent="0.2">
      <c r="A135" s="43"/>
      <c r="B135" s="43"/>
      <c r="C135" s="43" t="s">
        <v>553</v>
      </c>
      <c r="D135" s="46">
        <v>20174.2</v>
      </c>
      <c r="E135" s="47"/>
      <c r="F135" s="46">
        <v>23833.3</v>
      </c>
      <c r="G135" s="47"/>
      <c r="H135" s="46">
        <f t="shared" si="20"/>
        <v>-3659.1</v>
      </c>
      <c r="I135" s="47"/>
      <c r="J135" s="78">
        <f t="shared" si="21"/>
        <v>0.84646999999999994</v>
      </c>
      <c r="K135" s="43" t="s">
        <v>553</v>
      </c>
      <c r="L135" s="75" t="b">
        <f t="shared" ref="L135:L198" si="22">K135=C135</f>
        <v>1</v>
      </c>
      <c r="O135" s="69" t="s">
        <v>558</v>
      </c>
      <c r="P135" s="46">
        <f t="shared" si="12"/>
        <v>20174.2</v>
      </c>
      <c r="Q135" s="46">
        <f t="shared" si="13"/>
        <v>23833.3</v>
      </c>
    </row>
    <row r="136" spans="1:17" ht="12" x14ac:dyDescent="0.2">
      <c r="A136" s="43"/>
      <c r="B136" s="43"/>
      <c r="C136" s="43" t="s">
        <v>554</v>
      </c>
      <c r="D136" s="46">
        <v>4707.72</v>
      </c>
      <c r="E136" s="47"/>
      <c r="F136" s="46">
        <v>4583.3</v>
      </c>
      <c r="G136" s="47"/>
      <c r="H136" s="46">
        <f t="shared" si="20"/>
        <v>124.42</v>
      </c>
      <c r="I136" s="47"/>
      <c r="J136" s="78">
        <f t="shared" si="21"/>
        <v>1.02715</v>
      </c>
      <c r="K136" s="43" t="s">
        <v>554</v>
      </c>
      <c r="L136" s="75" t="b">
        <f t="shared" si="22"/>
        <v>1</v>
      </c>
      <c r="O136" s="69" t="s">
        <v>559</v>
      </c>
      <c r="P136" s="46">
        <f t="shared" si="12"/>
        <v>4707.72</v>
      </c>
      <c r="Q136" s="46">
        <f t="shared" si="13"/>
        <v>4583.3</v>
      </c>
    </row>
    <row r="137" spans="1:17" ht="12" x14ac:dyDescent="0.2">
      <c r="A137" s="43"/>
      <c r="B137" s="43"/>
      <c r="C137" s="43" t="s">
        <v>141</v>
      </c>
      <c r="D137" s="46">
        <v>22872.48</v>
      </c>
      <c r="E137" s="47"/>
      <c r="F137" s="46">
        <v>7916.7</v>
      </c>
      <c r="G137" s="47"/>
      <c r="H137" s="46">
        <f t="shared" si="20"/>
        <v>14955.78</v>
      </c>
      <c r="I137" s="47"/>
      <c r="J137" s="78">
        <f t="shared" si="21"/>
        <v>2.8891399999999998</v>
      </c>
      <c r="K137" s="43" t="s">
        <v>141</v>
      </c>
      <c r="L137" s="75" t="b">
        <f t="shared" si="22"/>
        <v>1</v>
      </c>
      <c r="O137" s="69" t="s">
        <v>210</v>
      </c>
      <c r="P137" s="46">
        <f t="shared" si="12"/>
        <v>22872.48</v>
      </c>
      <c r="Q137" s="46">
        <f t="shared" si="13"/>
        <v>7916.7</v>
      </c>
    </row>
    <row r="138" spans="1:17" ht="12" x14ac:dyDescent="0.2">
      <c r="A138" s="43"/>
      <c r="B138" s="43"/>
      <c r="C138" s="43" t="s">
        <v>142</v>
      </c>
      <c r="D138" s="46">
        <v>22199.14</v>
      </c>
      <c r="E138" s="47"/>
      <c r="F138" s="46">
        <v>16200</v>
      </c>
      <c r="G138" s="47"/>
      <c r="H138" s="46">
        <f t="shared" si="20"/>
        <v>5999.14</v>
      </c>
      <c r="I138" s="47"/>
      <c r="J138" s="78">
        <f t="shared" si="21"/>
        <v>1.37032</v>
      </c>
      <c r="K138" s="43" t="s">
        <v>142</v>
      </c>
      <c r="L138" s="75" t="b">
        <f t="shared" si="22"/>
        <v>1</v>
      </c>
      <c r="O138" s="69" t="s">
        <v>212</v>
      </c>
      <c r="P138" s="46">
        <f t="shared" si="12"/>
        <v>22199.14</v>
      </c>
      <c r="Q138" s="46">
        <f t="shared" si="13"/>
        <v>16200</v>
      </c>
    </row>
    <row r="139" spans="1:17" ht="12" x14ac:dyDescent="0.2">
      <c r="A139" s="43"/>
      <c r="B139" s="43"/>
      <c r="C139" s="43" t="s">
        <v>143</v>
      </c>
      <c r="D139" s="46">
        <v>0</v>
      </c>
      <c r="E139" s="47"/>
      <c r="F139" s="46">
        <v>100000</v>
      </c>
      <c r="G139" s="47"/>
      <c r="H139" s="46">
        <f t="shared" si="20"/>
        <v>-100000</v>
      </c>
      <c r="I139" s="47"/>
      <c r="J139" s="78">
        <f t="shared" si="21"/>
        <v>0</v>
      </c>
      <c r="K139" s="43" t="s">
        <v>143</v>
      </c>
      <c r="L139" s="75" t="b">
        <f t="shared" si="22"/>
        <v>1</v>
      </c>
      <c r="O139" s="69" t="s">
        <v>213</v>
      </c>
      <c r="P139" s="46">
        <f t="shared" si="12"/>
        <v>0</v>
      </c>
      <c r="Q139" s="46">
        <f t="shared" si="13"/>
        <v>100000</v>
      </c>
    </row>
    <row r="140" spans="1:17" ht="12.75" thickBot="1" x14ac:dyDescent="0.25">
      <c r="A140" s="43"/>
      <c r="B140" s="43"/>
      <c r="C140" s="43" t="s">
        <v>144</v>
      </c>
      <c r="D140" s="48">
        <v>0</v>
      </c>
      <c r="E140" s="47"/>
      <c r="F140" s="48">
        <v>25000</v>
      </c>
      <c r="G140" s="47"/>
      <c r="H140" s="46">
        <f t="shared" si="20"/>
        <v>-25000</v>
      </c>
      <c r="I140" s="47"/>
      <c r="J140" s="78">
        <f t="shared" si="21"/>
        <v>0</v>
      </c>
      <c r="K140" s="43" t="s">
        <v>144</v>
      </c>
      <c r="L140" s="75" t="b">
        <f t="shared" si="22"/>
        <v>1</v>
      </c>
      <c r="O140" s="69" t="s">
        <v>214</v>
      </c>
      <c r="P140" s="46">
        <f t="shared" si="12"/>
        <v>0</v>
      </c>
      <c r="Q140" s="46">
        <f t="shared" si="13"/>
        <v>25000</v>
      </c>
    </row>
    <row r="141" spans="1:17" ht="12.75" thickBot="1" x14ac:dyDescent="0.25">
      <c r="A141" s="43"/>
      <c r="B141" s="43"/>
      <c r="C141" s="43" t="s">
        <v>145</v>
      </c>
      <c r="D141" s="48">
        <v>0</v>
      </c>
      <c r="E141" s="48"/>
      <c r="F141" s="48"/>
      <c r="G141" s="47"/>
      <c r="H141" s="48"/>
      <c r="I141" s="47"/>
      <c r="J141" s="79"/>
      <c r="K141" s="43" t="s">
        <v>145</v>
      </c>
      <c r="L141" s="75" t="b">
        <f t="shared" si="22"/>
        <v>1</v>
      </c>
      <c r="O141" s="69" t="s">
        <v>88</v>
      </c>
      <c r="P141" s="46">
        <f t="shared" si="12"/>
        <v>0</v>
      </c>
      <c r="Q141" s="46">
        <f t="shared" si="13"/>
        <v>0</v>
      </c>
    </row>
    <row r="142" spans="1:17" ht="12" x14ac:dyDescent="0.2">
      <c r="A142" s="43"/>
      <c r="B142" s="43" t="s">
        <v>146</v>
      </c>
      <c r="C142" s="43"/>
      <c r="D142" s="46">
        <f>ROUND(SUM(D124:D141),5)</f>
        <v>656192.26</v>
      </c>
      <c r="E142" s="46"/>
      <c r="F142" s="46">
        <f>ROUND(SUM(F124:F141),5)</f>
        <v>895200</v>
      </c>
      <c r="G142" s="47"/>
      <c r="H142" s="46">
        <f>ROUND((D142-F142),5)</f>
        <v>-239007.74</v>
      </c>
      <c r="I142" s="47"/>
      <c r="J142" s="78">
        <f>ROUND(IF(F142=0, IF(D142=0, 0, 1), D142/F142),5)</f>
        <v>0.73301000000000005</v>
      </c>
      <c r="K142" s="43"/>
      <c r="L142" s="75" t="b">
        <f t="shared" si="22"/>
        <v>1</v>
      </c>
      <c r="O142" s="69"/>
      <c r="P142" s="46">
        <f t="shared" si="12"/>
        <v>656192.26</v>
      </c>
      <c r="Q142" s="46">
        <f t="shared" si="13"/>
        <v>895200</v>
      </c>
    </row>
    <row r="143" spans="1:17" ht="12" x14ac:dyDescent="0.2">
      <c r="A143" s="43"/>
      <c r="B143" s="43" t="s">
        <v>147</v>
      </c>
      <c r="C143" s="43"/>
      <c r="D143" s="46"/>
      <c r="E143" s="46"/>
      <c r="F143" s="46"/>
      <c r="G143" s="47"/>
      <c r="H143" s="46"/>
      <c r="I143" s="47"/>
      <c r="J143" s="78"/>
      <c r="K143" s="43"/>
      <c r="L143" s="75" t="b">
        <f t="shared" si="22"/>
        <v>1</v>
      </c>
      <c r="O143" s="69"/>
      <c r="P143" s="46">
        <f t="shared" si="12"/>
        <v>0</v>
      </c>
      <c r="Q143" s="46">
        <f t="shared" si="13"/>
        <v>0</v>
      </c>
    </row>
    <row r="144" spans="1:17" ht="12" x14ac:dyDescent="0.2">
      <c r="A144" s="43"/>
      <c r="B144" s="43"/>
      <c r="C144" s="43" t="s">
        <v>148</v>
      </c>
      <c r="D144" s="46">
        <v>1299847.28</v>
      </c>
      <c r="E144" s="47"/>
      <c r="F144" s="46">
        <v>1435248.2</v>
      </c>
      <c r="G144" s="47"/>
      <c r="H144" s="46">
        <f>ROUND((D144-F144),5)</f>
        <v>-135400.92000000001</v>
      </c>
      <c r="I144" s="47"/>
      <c r="J144" s="78">
        <f>ROUND(IF(F144=0, IF(D144=0, 0, 1), D144/F144),5)</f>
        <v>0.90566000000000002</v>
      </c>
      <c r="K144" s="43" t="s">
        <v>148</v>
      </c>
      <c r="L144" s="75" t="b">
        <f t="shared" si="22"/>
        <v>1</v>
      </c>
      <c r="O144" s="69" t="s">
        <v>215</v>
      </c>
      <c r="P144" s="46">
        <f t="shared" si="12"/>
        <v>1299847.28</v>
      </c>
      <c r="Q144" s="46">
        <f t="shared" si="13"/>
        <v>1435248.2</v>
      </c>
    </row>
    <row r="145" spans="1:17" ht="12" x14ac:dyDescent="0.2">
      <c r="A145" s="43"/>
      <c r="B145" s="43"/>
      <c r="C145" s="43" t="s">
        <v>149</v>
      </c>
      <c r="D145" s="46">
        <v>111500</v>
      </c>
      <c r="E145" s="47"/>
      <c r="F145" s="46">
        <v>206501.3</v>
      </c>
      <c r="G145" s="47"/>
      <c r="H145" s="46">
        <f>ROUND((D145-F145),5)</f>
        <v>-95001.3</v>
      </c>
      <c r="I145" s="47"/>
      <c r="J145" s="78">
        <f>ROUND(IF(F145=0, IF(D145=0, 0, 1), D145/F145),5)</f>
        <v>0.53995000000000004</v>
      </c>
      <c r="K145" s="43" t="s">
        <v>149</v>
      </c>
      <c r="L145" s="75" t="b">
        <f t="shared" si="22"/>
        <v>1</v>
      </c>
      <c r="O145" s="69" t="s">
        <v>217</v>
      </c>
      <c r="P145" s="46">
        <f t="shared" si="12"/>
        <v>111500</v>
      </c>
      <c r="Q145" s="46">
        <f t="shared" si="13"/>
        <v>206501.3</v>
      </c>
    </row>
    <row r="146" spans="1:17" ht="12.75" thickBot="1" x14ac:dyDescent="0.25">
      <c r="A146" s="43"/>
      <c r="B146" s="43"/>
      <c r="C146" s="43" t="s">
        <v>150</v>
      </c>
      <c r="D146" s="48">
        <v>2464.7600000000002</v>
      </c>
      <c r="E146" s="47"/>
      <c r="F146" s="48">
        <v>18770.8</v>
      </c>
      <c r="G146" s="47"/>
      <c r="H146" s="46">
        <f>ROUND((D146-F146),5)</f>
        <v>-16306.04</v>
      </c>
      <c r="I146" s="47"/>
      <c r="J146" s="78">
        <f>ROUND(IF(F146=0, IF(D146=0, 0, 1), D146/F146),5)</f>
        <v>0.13131000000000001</v>
      </c>
      <c r="K146" s="43" t="s">
        <v>150</v>
      </c>
      <c r="L146" s="75" t="b">
        <f t="shared" si="22"/>
        <v>1</v>
      </c>
      <c r="O146" s="69" t="s">
        <v>34</v>
      </c>
      <c r="P146" s="46">
        <f t="shared" si="12"/>
        <v>2464.7600000000002</v>
      </c>
      <c r="Q146" s="46">
        <f t="shared" si="13"/>
        <v>18770.8</v>
      </c>
    </row>
    <row r="147" spans="1:17" ht="12.75" thickBot="1" x14ac:dyDescent="0.25">
      <c r="A147" s="43"/>
      <c r="B147" s="43"/>
      <c r="C147" s="43" t="s">
        <v>151</v>
      </c>
      <c r="D147" s="48">
        <v>0</v>
      </c>
      <c r="E147" s="48"/>
      <c r="F147" s="48"/>
      <c r="G147" s="47"/>
      <c r="H147" s="48"/>
      <c r="I147" s="47"/>
      <c r="J147" s="79"/>
      <c r="K147" s="43" t="s">
        <v>151</v>
      </c>
      <c r="L147" s="75" t="b">
        <f t="shared" si="22"/>
        <v>1</v>
      </c>
      <c r="O147" s="69" t="s">
        <v>220</v>
      </c>
      <c r="P147" s="46">
        <f t="shared" si="12"/>
        <v>0</v>
      </c>
      <c r="Q147" s="46">
        <f t="shared" si="13"/>
        <v>0</v>
      </c>
    </row>
    <row r="148" spans="1:17" ht="12" x14ac:dyDescent="0.2">
      <c r="A148" s="43"/>
      <c r="B148" s="43" t="s">
        <v>152</v>
      </c>
      <c r="C148" s="43"/>
      <c r="D148" s="46">
        <f>ROUND(SUM(D143:D147),5)</f>
        <v>1413812.04</v>
      </c>
      <c r="E148" s="46"/>
      <c r="F148" s="46">
        <f>ROUND(SUM(F143:F147),5)</f>
        <v>1660520.3</v>
      </c>
      <c r="G148" s="47"/>
      <c r="H148" s="46">
        <f>ROUND((D148-F148),5)</f>
        <v>-246708.26</v>
      </c>
      <c r="I148" s="47"/>
      <c r="J148" s="78">
        <f>ROUND(IF(F148=0, IF(D148=0, 0, 1), D148/F148),5)</f>
        <v>0.85143000000000002</v>
      </c>
      <c r="K148" s="43"/>
      <c r="L148" s="75" t="b">
        <f t="shared" si="22"/>
        <v>1</v>
      </c>
      <c r="O148" s="69"/>
      <c r="P148" s="46">
        <f t="shared" si="12"/>
        <v>1413812.04</v>
      </c>
      <c r="Q148" s="46">
        <f t="shared" si="13"/>
        <v>1660520.3</v>
      </c>
    </row>
    <row r="149" spans="1:17" ht="12" x14ac:dyDescent="0.2">
      <c r="A149" s="43"/>
      <c r="B149" s="43" t="s">
        <v>288</v>
      </c>
      <c r="C149" s="43"/>
      <c r="D149" s="46"/>
      <c r="E149" s="46"/>
      <c r="F149" s="46"/>
      <c r="G149" s="47"/>
      <c r="H149" s="46"/>
      <c r="I149" s="47"/>
      <c r="J149" s="78"/>
      <c r="K149" s="43"/>
      <c r="L149" s="75" t="b">
        <f t="shared" si="22"/>
        <v>1</v>
      </c>
      <c r="O149" s="69"/>
      <c r="P149" s="46">
        <f t="shared" si="12"/>
        <v>0</v>
      </c>
      <c r="Q149" s="46">
        <f t="shared" si="13"/>
        <v>0</v>
      </c>
    </row>
    <row r="150" spans="1:17" ht="12" x14ac:dyDescent="0.2">
      <c r="A150" s="43"/>
      <c r="B150" s="43"/>
      <c r="C150" s="43" t="s">
        <v>615</v>
      </c>
      <c r="D150" s="46">
        <v>525</v>
      </c>
      <c r="E150" s="47"/>
      <c r="F150" s="46"/>
      <c r="G150" s="47"/>
      <c r="H150" s="46">
        <f>ROUND((D150-F150),5)</f>
        <v>525</v>
      </c>
      <c r="I150" s="47"/>
      <c r="J150" s="78">
        <f>ROUND(IF(F150=0, IF(D150=0, 0, 1), D150/F150),5)</f>
        <v>1</v>
      </c>
      <c r="K150" s="43" t="s">
        <v>615</v>
      </c>
      <c r="L150" s="75" t="b">
        <f>K150=C150</f>
        <v>1</v>
      </c>
      <c r="O150" s="69" t="s">
        <v>616</v>
      </c>
      <c r="P150" s="46">
        <f t="shared" si="12"/>
        <v>525</v>
      </c>
      <c r="Q150" s="46">
        <f t="shared" si="13"/>
        <v>0</v>
      </c>
    </row>
    <row r="151" spans="1:17" ht="12" x14ac:dyDescent="0.2">
      <c r="A151" s="43"/>
      <c r="B151" s="43"/>
      <c r="C151" s="43" t="s">
        <v>289</v>
      </c>
      <c r="D151" s="46">
        <v>6037.07</v>
      </c>
      <c r="E151" s="47"/>
      <c r="F151" s="46">
        <v>3900</v>
      </c>
      <c r="G151" s="47"/>
      <c r="H151" s="46">
        <f>ROUND((D151-F151),5)</f>
        <v>2137.0700000000002</v>
      </c>
      <c r="I151" s="47"/>
      <c r="J151" s="78">
        <f>ROUND(IF(F151=0, IF(D151=0, 0, 1), D151/F151),5)</f>
        <v>1.5479700000000001</v>
      </c>
      <c r="K151" s="43" t="s">
        <v>289</v>
      </c>
      <c r="L151" s="75" t="b">
        <f t="shared" si="22"/>
        <v>1</v>
      </c>
      <c r="O151" s="69" t="s">
        <v>374</v>
      </c>
      <c r="P151" s="46">
        <f t="shared" ref="P151:P214" si="23">+D151</f>
        <v>6037.07</v>
      </c>
      <c r="Q151" s="46">
        <f t="shared" ref="Q151:Q214" si="24">+F151</f>
        <v>3900</v>
      </c>
    </row>
    <row r="152" spans="1:17" ht="12" x14ac:dyDescent="0.2">
      <c r="A152" s="43"/>
      <c r="B152" s="43"/>
      <c r="C152" s="43" t="s">
        <v>596</v>
      </c>
      <c r="D152" s="46">
        <v>3592.78</v>
      </c>
      <c r="E152" s="47"/>
      <c r="F152" s="46">
        <v>2000</v>
      </c>
      <c r="G152" s="47"/>
      <c r="H152" s="46"/>
      <c r="I152" s="47"/>
      <c r="J152" s="78"/>
      <c r="K152" s="43" t="s">
        <v>596</v>
      </c>
      <c r="L152" s="75" t="b">
        <f t="shared" si="22"/>
        <v>1</v>
      </c>
      <c r="O152" s="69" t="s">
        <v>597</v>
      </c>
      <c r="P152" s="46">
        <f t="shared" si="23"/>
        <v>3592.78</v>
      </c>
      <c r="Q152" s="46">
        <f t="shared" si="24"/>
        <v>2000</v>
      </c>
    </row>
    <row r="153" spans="1:17" ht="12" x14ac:dyDescent="0.2">
      <c r="A153" s="43"/>
      <c r="B153" s="43"/>
      <c r="C153" s="43" t="s">
        <v>290</v>
      </c>
      <c r="D153" s="46">
        <v>0</v>
      </c>
      <c r="E153" s="47"/>
      <c r="F153" s="46">
        <v>250</v>
      </c>
      <c r="G153" s="47"/>
      <c r="H153" s="46">
        <f t="shared" ref="H153:H160" si="25">ROUND((D153-F153),5)</f>
        <v>-250</v>
      </c>
      <c r="I153" s="47"/>
      <c r="J153" s="78">
        <f t="shared" ref="J153:J160" si="26">ROUND(IF(F153=0, IF(D153=0, 0, 1), D153/F153),5)</f>
        <v>0</v>
      </c>
      <c r="K153" s="43" t="s">
        <v>290</v>
      </c>
      <c r="L153" s="75" t="b">
        <f t="shared" si="22"/>
        <v>1</v>
      </c>
      <c r="O153" s="69" t="s">
        <v>375</v>
      </c>
      <c r="P153" s="46">
        <f t="shared" si="23"/>
        <v>0</v>
      </c>
      <c r="Q153" s="46">
        <f t="shared" si="24"/>
        <v>250</v>
      </c>
    </row>
    <row r="154" spans="1:17" ht="12" x14ac:dyDescent="0.2">
      <c r="A154" s="43"/>
      <c r="B154" s="43"/>
      <c r="C154" s="43" t="s">
        <v>291</v>
      </c>
      <c r="D154" s="46">
        <v>1025.95</v>
      </c>
      <c r="E154" s="47"/>
      <c r="F154" s="46">
        <v>1250</v>
      </c>
      <c r="G154" s="47"/>
      <c r="H154" s="46">
        <f t="shared" si="25"/>
        <v>-224.05</v>
      </c>
      <c r="I154" s="47"/>
      <c r="J154" s="78">
        <f t="shared" si="26"/>
        <v>0.82076000000000005</v>
      </c>
      <c r="K154" s="43" t="s">
        <v>291</v>
      </c>
      <c r="L154" s="75" t="b">
        <f t="shared" si="22"/>
        <v>1</v>
      </c>
      <c r="O154" s="69" t="s">
        <v>376</v>
      </c>
      <c r="P154" s="46">
        <f t="shared" si="23"/>
        <v>1025.95</v>
      </c>
      <c r="Q154" s="46">
        <f t="shared" si="24"/>
        <v>1250</v>
      </c>
    </row>
    <row r="155" spans="1:17" ht="12" x14ac:dyDescent="0.2">
      <c r="A155" s="43"/>
      <c r="B155" s="43"/>
      <c r="C155" s="43" t="s">
        <v>292</v>
      </c>
      <c r="D155" s="46">
        <v>2058.9499999999998</v>
      </c>
      <c r="E155" s="47"/>
      <c r="F155" s="46">
        <v>1900</v>
      </c>
      <c r="G155" s="47"/>
      <c r="H155" s="46">
        <f t="shared" si="25"/>
        <v>158.94999999999999</v>
      </c>
      <c r="I155" s="47"/>
      <c r="J155" s="78">
        <f t="shared" si="26"/>
        <v>1.0836600000000001</v>
      </c>
      <c r="K155" s="43" t="s">
        <v>292</v>
      </c>
      <c r="L155" s="75" t="b">
        <f t="shared" si="22"/>
        <v>1</v>
      </c>
      <c r="O155" s="69" t="s">
        <v>377</v>
      </c>
      <c r="P155" s="46">
        <f t="shared" si="23"/>
        <v>2058.9499999999998</v>
      </c>
      <c r="Q155" s="46">
        <f t="shared" si="24"/>
        <v>1900</v>
      </c>
    </row>
    <row r="156" spans="1:17" ht="12" x14ac:dyDescent="0.2">
      <c r="A156" s="43"/>
      <c r="B156" s="43"/>
      <c r="C156" s="43" t="s">
        <v>293</v>
      </c>
      <c r="D156" s="46">
        <v>559.25</v>
      </c>
      <c r="E156" s="47"/>
      <c r="F156" s="46">
        <v>1250</v>
      </c>
      <c r="G156" s="47"/>
      <c r="H156" s="46">
        <f t="shared" si="25"/>
        <v>-690.75</v>
      </c>
      <c r="I156" s="47"/>
      <c r="J156" s="78">
        <f t="shared" si="26"/>
        <v>0.44740000000000002</v>
      </c>
      <c r="K156" s="43" t="s">
        <v>293</v>
      </c>
      <c r="L156" s="75" t="b">
        <f t="shared" si="22"/>
        <v>1</v>
      </c>
      <c r="O156" s="69" t="s">
        <v>378</v>
      </c>
      <c r="P156" s="46">
        <f t="shared" si="23"/>
        <v>559.25</v>
      </c>
      <c r="Q156" s="46">
        <f t="shared" si="24"/>
        <v>1250</v>
      </c>
    </row>
    <row r="157" spans="1:17" ht="12" x14ac:dyDescent="0.2">
      <c r="A157" s="43"/>
      <c r="B157" s="43"/>
      <c r="C157" s="43" t="s">
        <v>294</v>
      </c>
      <c r="D157" s="46">
        <v>5032.18</v>
      </c>
      <c r="E157" s="47"/>
      <c r="F157" s="46">
        <v>4950</v>
      </c>
      <c r="G157" s="47"/>
      <c r="H157" s="46">
        <f t="shared" si="25"/>
        <v>82.18</v>
      </c>
      <c r="I157" s="47"/>
      <c r="J157" s="78">
        <f t="shared" si="26"/>
        <v>1.0165999999999999</v>
      </c>
      <c r="K157" s="43" t="s">
        <v>294</v>
      </c>
      <c r="L157" s="75" t="b">
        <f t="shared" si="22"/>
        <v>1</v>
      </c>
      <c r="O157" s="69" t="s">
        <v>379</v>
      </c>
      <c r="P157" s="46">
        <f t="shared" si="23"/>
        <v>5032.18</v>
      </c>
      <c r="Q157" s="46">
        <f t="shared" si="24"/>
        <v>4950</v>
      </c>
    </row>
    <row r="158" spans="1:17" ht="12" x14ac:dyDescent="0.2">
      <c r="A158" s="43"/>
      <c r="B158" s="43"/>
      <c r="C158" s="43" t="s">
        <v>295</v>
      </c>
      <c r="D158" s="46">
        <v>0</v>
      </c>
      <c r="E158" s="46"/>
      <c r="F158" s="46">
        <v>0</v>
      </c>
      <c r="G158" s="47"/>
      <c r="H158" s="46">
        <f t="shared" si="25"/>
        <v>0</v>
      </c>
      <c r="I158" s="47"/>
      <c r="J158" s="78">
        <f t="shared" si="26"/>
        <v>0</v>
      </c>
      <c r="K158" s="43" t="s">
        <v>295</v>
      </c>
      <c r="L158" s="75" t="b">
        <f t="shared" si="22"/>
        <v>1</v>
      </c>
      <c r="O158" s="69" t="s">
        <v>380</v>
      </c>
      <c r="P158" s="46">
        <f t="shared" si="23"/>
        <v>0</v>
      </c>
      <c r="Q158" s="46">
        <f t="shared" si="24"/>
        <v>0</v>
      </c>
    </row>
    <row r="159" spans="1:17" ht="12" x14ac:dyDescent="0.2">
      <c r="A159" s="43"/>
      <c r="B159" s="43"/>
      <c r="C159" s="43" t="s">
        <v>296</v>
      </c>
      <c r="D159" s="46">
        <v>34.28</v>
      </c>
      <c r="E159" s="47"/>
      <c r="F159" s="46">
        <v>500</v>
      </c>
      <c r="G159" s="47"/>
      <c r="H159" s="46">
        <f t="shared" si="25"/>
        <v>-465.72</v>
      </c>
      <c r="I159" s="47"/>
      <c r="J159" s="78">
        <f t="shared" si="26"/>
        <v>6.8559999999999996E-2</v>
      </c>
      <c r="K159" s="43" t="s">
        <v>296</v>
      </c>
      <c r="L159" s="75" t="b">
        <f t="shared" si="22"/>
        <v>1</v>
      </c>
      <c r="O159" s="69" t="s">
        <v>381</v>
      </c>
      <c r="P159" s="46">
        <f t="shared" si="23"/>
        <v>34.28</v>
      </c>
      <c r="Q159" s="46">
        <f t="shared" si="24"/>
        <v>500</v>
      </c>
    </row>
    <row r="160" spans="1:17" ht="12" x14ac:dyDescent="0.2">
      <c r="A160" s="43"/>
      <c r="B160" s="43"/>
      <c r="C160" s="43" t="s">
        <v>297</v>
      </c>
      <c r="D160" s="46">
        <v>9933.41</v>
      </c>
      <c r="E160" s="47"/>
      <c r="F160" s="46">
        <v>7650</v>
      </c>
      <c r="G160" s="47"/>
      <c r="H160" s="46">
        <f t="shared" si="25"/>
        <v>2283.41</v>
      </c>
      <c r="I160" s="47"/>
      <c r="J160" s="78">
        <f t="shared" si="26"/>
        <v>1.2984800000000001</v>
      </c>
      <c r="K160" s="43" t="s">
        <v>297</v>
      </c>
      <c r="L160" s="75" t="b">
        <f t="shared" si="22"/>
        <v>1</v>
      </c>
      <c r="O160" s="69" t="s">
        <v>382</v>
      </c>
      <c r="P160" s="46">
        <f t="shared" si="23"/>
        <v>9933.41</v>
      </c>
      <c r="Q160" s="46">
        <f t="shared" si="24"/>
        <v>7650</v>
      </c>
    </row>
    <row r="161" spans="1:17" ht="12" x14ac:dyDescent="0.2">
      <c r="A161" s="43"/>
      <c r="B161" s="43"/>
      <c r="C161" s="43" t="s">
        <v>298</v>
      </c>
      <c r="D161" s="46">
        <v>83855.199999999997</v>
      </c>
      <c r="E161" s="47"/>
      <c r="F161" s="46">
        <v>80000</v>
      </c>
      <c r="G161" s="47"/>
      <c r="H161" s="46"/>
      <c r="I161" s="47"/>
      <c r="J161" s="78"/>
      <c r="K161" s="43" t="s">
        <v>298</v>
      </c>
      <c r="L161" s="75" t="b">
        <f t="shared" si="22"/>
        <v>1</v>
      </c>
      <c r="O161" s="69" t="s">
        <v>383</v>
      </c>
      <c r="P161" s="46">
        <f t="shared" si="23"/>
        <v>83855.199999999997</v>
      </c>
      <c r="Q161" s="46">
        <f t="shared" si="24"/>
        <v>80000</v>
      </c>
    </row>
    <row r="162" spans="1:17" ht="12" x14ac:dyDescent="0.2">
      <c r="A162" s="43"/>
      <c r="B162" s="43"/>
      <c r="C162" s="43" t="s">
        <v>299</v>
      </c>
      <c r="D162" s="46">
        <v>15574.11</v>
      </c>
      <c r="E162" s="47"/>
      <c r="F162" s="46">
        <v>12800</v>
      </c>
      <c r="G162" s="47"/>
      <c r="H162" s="46"/>
      <c r="I162" s="47"/>
      <c r="J162" s="78"/>
      <c r="K162" s="43" t="s">
        <v>299</v>
      </c>
      <c r="L162" s="75" t="b">
        <f t="shared" si="22"/>
        <v>1</v>
      </c>
      <c r="O162" s="69" t="s">
        <v>384</v>
      </c>
      <c r="P162" s="46">
        <f t="shared" si="23"/>
        <v>15574.11</v>
      </c>
      <c r="Q162" s="46">
        <f t="shared" si="24"/>
        <v>12800</v>
      </c>
    </row>
    <row r="163" spans="1:17" ht="12" x14ac:dyDescent="0.2">
      <c r="A163" s="43"/>
      <c r="B163" s="43"/>
      <c r="C163" s="43" t="s">
        <v>300</v>
      </c>
      <c r="D163" s="46">
        <v>2876.48</v>
      </c>
      <c r="E163" s="47"/>
      <c r="F163" s="46">
        <v>2250</v>
      </c>
      <c r="G163" s="47"/>
      <c r="H163" s="46"/>
      <c r="I163" s="47"/>
      <c r="J163" s="78"/>
      <c r="K163" s="43" t="s">
        <v>300</v>
      </c>
      <c r="L163" s="75" t="b">
        <f t="shared" si="22"/>
        <v>1</v>
      </c>
      <c r="O163" s="69" t="s">
        <v>385</v>
      </c>
      <c r="P163" s="46">
        <f t="shared" si="23"/>
        <v>2876.48</v>
      </c>
      <c r="Q163" s="46">
        <f t="shared" si="24"/>
        <v>2250</v>
      </c>
    </row>
    <row r="164" spans="1:17" ht="12" x14ac:dyDescent="0.2">
      <c r="A164" s="43"/>
      <c r="B164" s="43"/>
      <c r="C164" s="43" t="s">
        <v>301</v>
      </c>
      <c r="D164" s="46">
        <v>69.41</v>
      </c>
      <c r="E164" s="47"/>
      <c r="F164" s="46"/>
      <c r="G164" s="47"/>
      <c r="H164" s="46">
        <f>ROUND((D164-F164),5)</f>
        <v>69.41</v>
      </c>
      <c r="I164" s="47"/>
      <c r="J164" s="78">
        <f>ROUND(IF(F164=0, IF(D164=0, 0, 1), D164/F164),5)</f>
        <v>1</v>
      </c>
      <c r="K164" s="43" t="s">
        <v>301</v>
      </c>
      <c r="L164" s="75" t="b">
        <f t="shared" si="22"/>
        <v>1</v>
      </c>
      <c r="O164" s="69" t="s">
        <v>386</v>
      </c>
      <c r="P164" s="46">
        <f t="shared" si="23"/>
        <v>69.41</v>
      </c>
      <c r="Q164" s="46">
        <f t="shared" si="24"/>
        <v>0</v>
      </c>
    </row>
    <row r="165" spans="1:17" ht="12" x14ac:dyDescent="0.2">
      <c r="A165" s="43"/>
      <c r="B165" s="43"/>
      <c r="C165" s="43" t="s">
        <v>302</v>
      </c>
      <c r="D165" s="46">
        <v>66.67</v>
      </c>
      <c r="E165" s="47"/>
      <c r="F165" s="46"/>
      <c r="G165" s="47"/>
      <c r="H165" s="46">
        <f>ROUND((D165-F165),5)</f>
        <v>66.67</v>
      </c>
      <c r="I165" s="47"/>
      <c r="J165" s="78">
        <f>ROUND(IF(F165=0, IF(D165=0, 0, 1), D165/F165),5)</f>
        <v>1</v>
      </c>
      <c r="K165" s="43" t="s">
        <v>302</v>
      </c>
      <c r="L165" s="75" t="b">
        <f t="shared" si="22"/>
        <v>1</v>
      </c>
      <c r="O165" s="69" t="s">
        <v>387</v>
      </c>
      <c r="P165" s="46">
        <f t="shared" si="23"/>
        <v>66.67</v>
      </c>
      <c r="Q165" s="46">
        <f t="shared" si="24"/>
        <v>0</v>
      </c>
    </row>
    <row r="166" spans="1:17" ht="12" x14ac:dyDescent="0.2">
      <c r="A166" s="43"/>
      <c r="B166" s="43"/>
      <c r="C166" s="43" t="s">
        <v>303</v>
      </c>
      <c r="D166" s="46">
        <v>219.07</v>
      </c>
      <c r="E166" s="47"/>
      <c r="F166" s="46">
        <v>2080</v>
      </c>
      <c r="G166" s="47"/>
      <c r="H166" s="46">
        <f>ROUND((D166-F166),5)</f>
        <v>-1860.93</v>
      </c>
      <c r="I166" s="47"/>
      <c r="J166" s="78">
        <f>ROUND(IF(F166=0, IF(D166=0, 0, 1), D166/F166),5)</f>
        <v>0.10532</v>
      </c>
      <c r="K166" s="43" t="s">
        <v>303</v>
      </c>
      <c r="L166" s="75" t="b">
        <f t="shared" si="22"/>
        <v>1</v>
      </c>
      <c r="O166" s="69" t="s">
        <v>388</v>
      </c>
      <c r="P166" s="46">
        <f t="shared" si="23"/>
        <v>219.07</v>
      </c>
      <c r="Q166" s="46">
        <f t="shared" si="24"/>
        <v>2080</v>
      </c>
    </row>
    <row r="167" spans="1:17" ht="12.75" thickBot="1" x14ac:dyDescent="0.25">
      <c r="A167" s="43"/>
      <c r="B167" s="43"/>
      <c r="C167" s="43" t="s">
        <v>304</v>
      </c>
      <c r="D167" s="48">
        <v>21.3</v>
      </c>
      <c r="E167" s="47"/>
      <c r="F167" s="48"/>
      <c r="G167" s="47"/>
      <c r="H167" s="46">
        <f>ROUND((D167-F167),5)</f>
        <v>21.3</v>
      </c>
      <c r="I167" s="47"/>
      <c r="J167" s="78">
        <f>ROUND(IF(F167=0, IF(D167=0, 0, 1), D167/F167),5)</f>
        <v>1</v>
      </c>
      <c r="K167" s="43" t="s">
        <v>304</v>
      </c>
      <c r="L167" s="75" t="b">
        <f t="shared" si="22"/>
        <v>1</v>
      </c>
      <c r="O167" s="69" t="s">
        <v>389</v>
      </c>
      <c r="P167" s="46">
        <f t="shared" si="23"/>
        <v>21.3</v>
      </c>
      <c r="Q167" s="46">
        <f t="shared" si="24"/>
        <v>0</v>
      </c>
    </row>
    <row r="168" spans="1:17" ht="12.75" thickBot="1" x14ac:dyDescent="0.25">
      <c r="A168" s="43"/>
      <c r="B168" s="43"/>
      <c r="C168" s="43" t="s">
        <v>305</v>
      </c>
      <c r="D168" s="48">
        <v>0</v>
      </c>
      <c r="E168" s="48"/>
      <c r="F168" s="48">
        <v>0</v>
      </c>
      <c r="G168" s="47"/>
      <c r="H168" s="46">
        <f>ROUND((D168-F168),5)</f>
        <v>0</v>
      </c>
      <c r="I168" s="47"/>
      <c r="J168" s="78">
        <f>ROUND(IF(F168=0, IF(D168=0, 0, 1), D168/F168),5)</f>
        <v>0</v>
      </c>
      <c r="K168" s="43" t="s">
        <v>305</v>
      </c>
      <c r="L168" s="75" t="b">
        <f t="shared" si="22"/>
        <v>1</v>
      </c>
      <c r="O168" s="69" t="s">
        <v>390</v>
      </c>
      <c r="P168" s="46">
        <f t="shared" si="23"/>
        <v>0</v>
      </c>
      <c r="Q168" s="46">
        <f t="shared" si="24"/>
        <v>0</v>
      </c>
    </row>
    <row r="169" spans="1:17" ht="12" x14ac:dyDescent="0.2">
      <c r="A169" s="43"/>
      <c r="B169" s="43"/>
      <c r="C169" s="43" t="s">
        <v>582</v>
      </c>
      <c r="D169" s="46">
        <v>0</v>
      </c>
      <c r="E169" s="46"/>
      <c r="F169" s="46"/>
      <c r="G169" s="47"/>
      <c r="H169" s="46"/>
      <c r="I169" s="47"/>
      <c r="J169" s="78"/>
      <c r="K169" s="43" t="s">
        <v>582</v>
      </c>
      <c r="L169" s="75" t="b">
        <f t="shared" si="22"/>
        <v>1</v>
      </c>
      <c r="O169" s="69" t="s">
        <v>583</v>
      </c>
      <c r="P169" s="46">
        <f t="shared" si="23"/>
        <v>0</v>
      </c>
      <c r="Q169" s="46">
        <f t="shared" si="24"/>
        <v>0</v>
      </c>
    </row>
    <row r="170" spans="1:17" ht="12.75" thickBot="1" x14ac:dyDescent="0.25">
      <c r="A170" s="43"/>
      <c r="B170" s="43"/>
      <c r="C170" s="43" t="s">
        <v>306</v>
      </c>
      <c r="D170" s="48">
        <v>0</v>
      </c>
      <c r="E170" s="48"/>
      <c r="F170" s="48"/>
      <c r="G170" s="47"/>
      <c r="H170" s="48"/>
      <c r="I170" s="47"/>
      <c r="J170" s="79"/>
      <c r="K170" s="43" t="s">
        <v>306</v>
      </c>
      <c r="L170" s="75" t="b">
        <f t="shared" si="22"/>
        <v>1</v>
      </c>
      <c r="O170" s="69" t="s">
        <v>433</v>
      </c>
      <c r="P170" s="46">
        <f t="shared" si="23"/>
        <v>0</v>
      </c>
      <c r="Q170" s="46">
        <f t="shared" si="24"/>
        <v>0</v>
      </c>
    </row>
    <row r="171" spans="1:17" ht="12" x14ac:dyDescent="0.2">
      <c r="A171" s="43"/>
      <c r="B171" s="43" t="s">
        <v>307</v>
      </c>
      <c r="C171" s="43"/>
      <c r="D171" s="46">
        <f>ROUND(SUM(D149:D170),5)</f>
        <v>131481.10999999999</v>
      </c>
      <c r="E171" s="46"/>
      <c r="F171" s="46">
        <f>ROUND(SUM(F149:F170),5)</f>
        <v>120780</v>
      </c>
      <c r="G171" s="47"/>
      <c r="H171" s="46">
        <f>ROUND((D171-F171),5)</f>
        <v>10701.11</v>
      </c>
      <c r="I171" s="47"/>
      <c r="J171" s="78">
        <f>ROUND(IF(F171=0, IF(D171=0, 0, 1), D171/F171),5)</f>
        <v>1.0886</v>
      </c>
      <c r="K171" s="43"/>
      <c r="L171" s="75" t="b">
        <f t="shared" si="22"/>
        <v>1</v>
      </c>
      <c r="O171" s="69"/>
      <c r="P171" s="46">
        <f t="shared" si="23"/>
        <v>131481.10999999999</v>
      </c>
      <c r="Q171" s="46">
        <f t="shared" si="24"/>
        <v>120780</v>
      </c>
    </row>
    <row r="172" spans="1:17" ht="12" x14ac:dyDescent="0.2">
      <c r="A172" s="43"/>
      <c r="B172" s="43" t="s">
        <v>308</v>
      </c>
      <c r="C172" s="43"/>
      <c r="D172" s="46"/>
      <c r="E172" s="46"/>
      <c r="F172" s="46"/>
      <c r="G172" s="47"/>
      <c r="H172" s="46"/>
      <c r="I172" s="47"/>
      <c r="J172" s="78"/>
      <c r="K172" s="43"/>
      <c r="L172" s="75" t="b">
        <f t="shared" si="22"/>
        <v>1</v>
      </c>
      <c r="O172" s="69"/>
      <c r="P172" s="46">
        <f t="shared" si="23"/>
        <v>0</v>
      </c>
      <c r="Q172" s="46">
        <f t="shared" si="24"/>
        <v>0</v>
      </c>
    </row>
    <row r="173" spans="1:17" ht="12" x14ac:dyDescent="0.2">
      <c r="A173" s="43"/>
      <c r="B173" s="43"/>
      <c r="C173" s="43" t="s">
        <v>309</v>
      </c>
      <c r="D173" s="46">
        <v>1169</v>
      </c>
      <c r="E173" s="47"/>
      <c r="F173" s="46">
        <v>3500</v>
      </c>
      <c r="G173" s="47"/>
      <c r="H173" s="46">
        <f t="shared" ref="H173:H180" si="27">ROUND((D173-F173),5)</f>
        <v>-2331</v>
      </c>
      <c r="I173" s="47"/>
      <c r="J173" s="78">
        <f t="shared" ref="J173:J180" si="28">ROUND(IF(F173=0, IF(D173=0, 0, 1), D173/F173),5)</f>
        <v>0.33400000000000002</v>
      </c>
      <c r="K173" s="43" t="s">
        <v>309</v>
      </c>
      <c r="L173" s="75" t="b">
        <f t="shared" si="22"/>
        <v>1</v>
      </c>
      <c r="O173" s="69" t="s">
        <v>391</v>
      </c>
      <c r="P173" s="46">
        <f t="shared" si="23"/>
        <v>1169</v>
      </c>
      <c r="Q173" s="46">
        <f t="shared" si="24"/>
        <v>3500</v>
      </c>
    </row>
    <row r="174" spans="1:17" ht="12" x14ac:dyDescent="0.2">
      <c r="A174" s="43"/>
      <c r="B174" s="43"/>
      <c r="C174" s="43" t="s">
        <v>310</v>
      </c>
      <c r="D174" s="46">
        <v>150</v>
      </c>
      <c r="E174" s="47"/>
      <c r="F174" s="46">
        <v>1000</v>
      </c>
      <c r="G174" s="47"/>
      <c r="H174" s="46">
        <f t="shared" si="27"/>
        <v>-850</v>
      </c>
      <c r="I174" s="47"/>
      <c r="J174" s="78">
        <f t="shared" si="28"/>
        <v>0.15</v>
      </c>
      <c r="K174" s="43" t="s">
        <v>310</v>
      </c>
      <c r="L174" s="75" t="b">
        <f t="shared" si="22"/>
        <v>1</v>
      </c>
      <c r="O174" s="69" t="s">
        <v>392</v>
      </c>
      <c r="P174" s="46">
        <f t="shared" si="23"/>
        <v>150</v>
      </c>
      <c r="Q174" s="46">
        <f t="shared" si="24"/>
        <v>1000</v>
      </c>
    </row>
    <row r="175" spans="1:17" ht="12" x14ac:dyDescent="0.2">
      <c r="A175" s="43"/>
      <c r="B175" s="43"/>
      <c r="C175" s="43" t="s">
        <v>311</v>
      </c>
      <c r="D175" s="46">
        <v>92.57</v>
      </c>
      <c r="E175" s="47"/>
      <c r="F175" s="46">
        <v>750</v>
      </c>
      <c r="G175" s="47"/>
      <c r="H175" s="46">
        <f t="shared" si="27"/>
        <v>-657.43</v>
      </c>
      <c r="I175" s="47"/>
      <c r="J175" s="78">
        <f t="shared" si="28"/>
        <v>0.12343</v>
      </c>
      <c r="K175" s="43" t="s">
        <v>311</v>
      </c>
      <c r="L175" s="75" t="b">
        <f t="shared" si="22"/>
        <v>1</v>
      </c>
      <c r="O175" s="69" t="s">
        <v>393</v>
      </c>
      <c r="P175" s="46">
        <f t="shared" si="23"/>
        <v>92.57</v>
      </c>
      <c r="Q175" s="46">
        <f t="shared" si="24"/>
        <v>750</v>
      </c>
    </row>
    <row r="176" spans="1:17" ht="12" x14ac:dyDescent="0.2">
      <c r="A176" s="43"/>
      <c r="B176" s="43"/>
      <c r="C176" s="43" t="s">
        <v>312</v>
      </c>
      <c r="D176" s="46">
        <v>36.94</v>
      </c>
      <c r="E176" s="47"/>
      <c r="F176" s="46">
        <v>4658</v>
      </c>
      <c r="G176" s="47"/>
      <c r="H176" s="46">
        <f t="shared" si="27"/>
        <v>-4621.0600000000004</v>
      </c>
      <c r="I176" s="47"/>
      <c r="J176" s="78">
        <f t="shared" si="28"/>
        <v>7.9299999999999995E-3</v>
      </c>
      <c r="K176" s="43" t="s">
        <v>312</v>
      </c>
      <c r="L176" s="75" t="b">
        <f t="shared" si="22"/>
        <v>1</v>
      </c>
      <c r="O176" s="69" t="s">
        <v>394</v>
      </c>
      <c r="P176" s="46">
        <f t="shared" si="23"/>
        <v>36.94</v>
      </c>
      <c r="Q176" s="46">
        <f t="shared" si="24"/>
        <v>4658</v>
      </c>
    </row>
    <row r="177" spans="1:17" ht="12" x14ac:dyDescent="0.2">
      <c r="A177" s="43"/>
      <c r="B177" s="43"/>
      <c r="C177" s="43" t="s">
        <v>313</v>
      </c>
      <c r="D177" s="46">
        <v>1794.12</v>
      </c>
      <c r="E177" s="47"/>
      <c r="F177" s="46">
        <v>4162</v>
      </c>
      <c r="G177" s="47"/>
      <c r="H177" s="46">
        <f t="shared" si="27"/>
        <v>-2367.88</v>
      </c>
      <c r="I177" s="47"/>
      <c r="J177" s="78">
        <f t="shared" si="28"/>
        <v>0.43107000000000001</v>
      </c>
      <c r="K177" s="43" t="s">
        <v>313</v>
      </c>
      <c r="L177" s="75" t="b">
        <f t="shared" si="22"/>
        <v>1</v>
      </c>
      <c r="O177" s="69" t="s">
        <v>395</v>
      </c>
      <c r="P177" s="46">
        <f t="shared" si="23"/>
        <v>1794.12</v>
      </c>
      <c r="Q177" s="46">
        <f t="shared" si="24"/>
        <v>4162</v>
      </c>
    </row>
    <row r="178" spans="1:17" ht="12" x14ac:dyDescent="0.2">
      <c r="A178" s="43"/>
      <c r="B178" s="43"/>
      <c r="C178" s="43" t="s">
        <v>314</v>
      </c>
      <c r="D178" s="46">
        <v>636.57000000000005</v>
      </c>
      <c r="E178" s="47"/>
      <c r="F178" s="46">
        <v>600</v>
      </c>
      <c r="G178" s="47"/>
      <c r="H178" s="46">
        <f t="shared" si="27"/>
        <v>36.57</v>
      </c>
      <c r="I178" s="47"/>
      <c r="J178" s="78">
        <f t="shared" si="28"/>
        <v>1.0609500000000001</v>
      </c>
      <c r="K178" s="43" t="s">
        <v>314</v>
      </c>
      <c r="L178" s="75" t="b">
        <f t="shared" si="22"/>
        <v>1</v>
      </c>
      <c r="O178" s="69" t="s">
        <v>396</v>
      </c>
      <c r="P178" s="46">
        <f t="shared" si="23"/>
        <v>636.57000000000005</v>
      </c>
      <c r="Q178" s="46">
        <f t="shared" si="24"/>
        <v>600</v>
      </c>
    </row>
    <row r="179" spans="1:17" ht="12" x14ac:dyDescent="0.2">
      <c r="A179" s="43"/>
      <c r="B179" s="43"/>
      <c r="C179" s="43" t="s">
        <v>315</v>
      </c>
      <c r="D179" s="46">
        <v>500</v>
      </c>
      <c r="E179" s="47"/>
      <c r="F179" s="46">
        <v>2000</v>
      </c>
      <c r="G179" s="47"/>
      <c r="H179" s="46">
        <f t="shared" si="27"/>
        <v>-1500</v>
      </c>
      <c r="I179" s="47"/>
      <c r="J179" s="78">
        <f t="shared" si="28"/>
        <v>0.25</v>
      </c>
      <c r="K179" s="43" t="s">
        <v>315</v>
      </c>
      <c r="L179" s="75" t="b">
        <f t="shared" si="22"/>
        <v>1</v>
      </c>
      <c r="O179" s="69" t="s">
        <v>397</v>
      </c>
      <c r="P179" s="46">
        <f t="shared" si="23"/>
        <v>500</v>
      </c>
      <c r="Q179" s="46">
        <f t="shared" si="24"/>
        <v>2000</v>
      </c>
    </row>
    <row r="180" spans="1:17" ht="12.75" thickBot="1" x14ac:dyDescent="0.25">
      <c r="A180" s="43"/>
      <c r="B180" s="43"/>
      <c r="C180" s="43" t="s">
        <v>316</v>
      </c>
      <c r="D180" s="48">
        <v>0</v>
      </c>
      <c r="E180" s="47"/>
      <c r="F180" s="48">
        <v>600</v>
      </c>
      <c r="G180" s="47"/>
      <c r="H180" s="46">
        <f t="shared" si="27"/>
        <v>-600</v>
      </c>
      <c r="I180" s="47"/>
      <c r="J180" s="78">
        <f t="shared" si="28"/>
        <v>0</v>
      </c>
      <c r="K180" s="43" t="s">
        <v>316</v>
      </c>
      <c r="L180" s="75" t="b">
        <f t="shared" si="22"/>
        <v>1</v>
      </c>
      <c r="O180" s="69" t="s">
        <v>398</v>
      </c>
      <c r="P180" s="46">
        <f t="shared" si="23"/>
        <v>0</v>
      </c>
      <c r="Q180" s="46">
        <f t="shared" si="24"/>
        <v>600</v>
      </c>
    </row>
    <row r="181" spans="1:17" ht="12.75" thickBot="1" x14ac:dyDescent="0.25">
      <c r="A181" s="43"/>
      <c r="B181" s="43"/>
      <c r="C181" s="43" t="s">
        <v>317</v>
      </c>
      <c r="D181" s="48">
        <v>0</v>
      </c>
      <c r="E181" s="48"/>
      <c r="F181" s="48"/>
      <c r="G181" s="47"/>
      <c r="H181" s="48"/>
      <c r="I181" s="47"/>
      <c r="J181" s="79"/>
      <c r="K181" s="43" t="s">
        <v>317</v>
      </c>
      <c r="L181" s="75" t="b">
        <f t="shared" si="22"/>
        <v>1</v>
      </c>
      <c r="O181" s="69" t="s">
        <v>434</v>
      </c>
      <c r="P181" s="46">
        <f t="shared" si="23"/>
        <v>0</v>
      </c>
      <c r="Q181" s="46">
        <f t="shared" si="24"/>
        <v>0</v>
      </c>
    </row>
    <row r="182" spans="1:17" ht="12" x14ac:dyDescent="0.2">
      <c r="A182" s="43"/>
      <c r="B182" s="43" t="s">
        <v>318</v>
      </c>
      <c r="C182" s="43"/>
      <c r="D182" s="46">
        <f>ROUND(SUM(D172:D181),5)</f>
        <v>4379.2</v>
      </c>
      <c r="E182" s="46"/>
      <c r="F182" s="46">
        <f>ROUND(SUM(F172:F181),5)</f>
        <v>17270</v>
      </c>
      <c r="G182" s="47"/>
      <c r="H182" s="46">
        <f>ROUND((D182-F182),5)</f>
        <v>-12890.8</v>
      </c>
      <c r="I182" s="47"/>
      <c r="J182" s="78">
        <f>ROUND(IF(F182=0, IF(D182=0, 0, 1), D182/F182),5)</f>
        <v>0.25357000000000002</v>
      </c>
      <c r="K182" s="43"/>
      <c r="L182" s="75" t="b">
        <f t="shared" si="22"/>
        <v>1</v>
      </c>
      <c r="O182" s="69"/>
      <c r="P182" s="46">
        <f t="shared" si="23"/>
        <v>4379.2</v>
      </c>
      <c r="Q182" s="46">
        <f t="shared" si="24"/>
        <v>17270</v>
      </c>
    </row>
    <row r="183" spans="1:17" ht="12" x14ac:dyDescent="0.2">
      <c r="A183" s="43"/>
      <c r="B183" s="43" t="s">
        <v>319</v>
      </c>
      <c r="C183" s="43"/>
      <c r="D183" s="46"/>
      <c r="E183" s="46"/>
      <c r="F183" s="46"/>
      <c r="G183" s="47"/>
      <c r="H183" s="46"/>
      <c r="I183" s="47"/>
      <c r="J183" s="78"/>
      <c r="K183" s="43"/>
      <c r="L183" s="75" t="b">
        <f t="shared" si="22"/>
        <v>1</v>
      </c>
      <c r="O183" s="69"/>
      <c r="P183" s="46">
        <f t="shared" si="23"/>
        <v>0</v>
      </c>
      <c r="Q183" s="46">
        <f t="shared" si="24"/>
        <v>0</v>
      </c>
    </row>
    <row r="184" spans="1:17" ht="12" x14ac:dyDescent="0.2">
      <c r="A184" s="43"/>
      <c r="B184" s="43"/>
      <c r="C184" s="43" t="s">
        <v>320</v>
      </c>
      <c r="D184" s="46">
        <v>48034.31</v>
      </c>
      <c r="E184" s="47"/>
      <c r="F184" s="46">
        <v>35625</v>
      </c>
      <c r="G184" s="47"/>
      <c r="H184" s="46">
        <f t="shared" ref="H184:H211" si="29">ROUND((D184-F184),5)</f>
        <v>12409.31</v>
      </c>
      <c r="I184" s="47"/>
      <c r="J184" s="78">
        <f t="shared" ref="J184:J211" si="30">ROUND(IF(F184=0, IF(D184=0, 0, 1), D184/F184),5)</f>
        <v>1.34833</v>
      </c>
      <c r="K184" s="43" t="s">
        <v>320</v>
      </c>
      <c r="L184" s="75" t="b">
        <f t="shared" si="22"/>
        <v>1</v>
      </c>
      <c r="O184" s="69" t="s">
        <v>399</v>
      </c>
      <c r="P184" s="46">
        <f t="shared" si="23"/>
        <v>48034.31</v>
      </c>
      <c r="Q184" s="46">
        <f t="shared" si="24"/>
        <v>35625</v>
      </c>
    </row>
    <row r="185" spans="1:17" ht="12" x14ac:dyDescent="0.2">
      <c r="A185" s="43"/>
      <c r="B185" s="43"/>
      <c r="C185" s="43" t="s">
        <v>321</v>
      </c>
      <c r="D185" s="46">
        <v>8837.5</v>
      </c>
      <c r="E185" s="47"/>
      <c r="F185" s="46">
        <v>14630</v>
      </c>
      <c r="G185" s="47"/>
      <c r="H185" s="46">
        <f t="shared" si="29"/>
        <v>-5792.5</v>
      </c>
      <c r="I185" s="47"/>
      <c r="J185" s="78">
        <f t="shared" si="30"/>
        <v>0.60407</v>
      </c>
      <c r="K185" s="43" t="s">
        <v>321</v>
      </c>
      <c r="L185" s="75" t="b">
        <f t="shared" si="22"/>
        <v>1</v>
      </c>
      <c r="O185" s="69" t="s">
        <v>400</v>
      </c>
      <c r="P185" s="46">
        <f t="shared" si="23"/>
        <v>8837.5</v>
      </c>
      <c r="Q185" s="46">
        <f t="shared" si="24"/>
        <v>14630</v>
      </c>
    </row>
    <row r="186" spans="1:17" ht="12" x14ac:dyDescent="0.2">
      <c r="A186" s="43"/>
      <c r="B186" s="43"/>
      <c r="C186" s="43" t="s">
        <v>322</v>
      </c>
      <c r="D186" s="46">
        <v>3511.52</v>
      </c>
      <c r="E186" s="47"/>
      <c r="F186" s="46">
        <v>5000</v>
      </c>
      <c r="G186" s="47"/>
      <c r="H186" s="46">
        <f t="shared" si="29"/>
        <v>-1488.48</v>
      </c>
      <c r="I186" s="47"/>
      <c r="J186" s="78">
        <f t="shared" si="30"/>
        <v>0.70230000000000004</v>
      </c>
      <c r="K186" s="43" t="s">
        <v>322</v>
      </c>
      <c r="L186" s="75" t="b">
        <f t="shared" si="22"/>
        <v>1</v>
      </c>
      <c r="O186" s="69" t="s">
        <v>401</v>
      </c>
      <c r="P186" s="46">
        <f t="shared" si="23"/>
        <v>3511.52</v>
      </c>
      <c r="Q186" s="46">
        <f t="shared" si="24"/>
        <v>5000</v>
      </c>
    </row>
    <row r="187" spans="1:17" ht="12" x14ac:dyDescent="0.2">
      <c r="A187" s="43"/>
      <c r="B187" s="43"/>
      <c r="C187" s="43" t="s">
        <v>323</v>
      </c>
      <c r="D187" s="46">
        <v>8952</v>
      </c>
      <c r="E187" s="47"/>
      <c r="F187" s="46">
        <v>17330</v>
      </c>
      <c r="G187" s="47"/>
      <c r="H187" s="46">
        <f t="shared" si="29"/>
        <v>-8378</v>
      </c>
      <c r="I187" s="47"/>
      <c r="J187" s="78">
        <f t="shared" si="30"/>
        <v>0.51656000000000002</v>
      </c>
      <c r="K187" s="43" t="s">
        <v>323</v>
      </c>
      <c r="L187" s="75" t="b">
        <f t="shared" si="22"/>
        <v>1</v>
      </c>
      <c r="O187" s="69" t="s">
        <v>402</v>
      </c>
      <c r="P187" s="46">
        <f t="shared" si="23"/>
        <v>8952</v>
      </c>
      <c r="Q187" s="46">
        <f t="shared" si="24"/>
        <v>17330</v>
      </c>
    </row>
    <row r="188" spans="1:17" ht="12" x14ac:dyDescent="0.2">
      <c r="A188" s="43"/>
      <c r="B188" s="43"/>
      <c r="C188" s="43" t="s">
        <v>324</v>
      </c>
      <c r="D188" s="46">
        <v>8597.32</v>
      </c>
      <c r="E188" s="47"/>
      <c r="F188" s="46">
        <v>7570</v>
      </c>
      <c r="G188" s="47"/>
      <c r="H188" s="46">
        <f t="shared" si="29"/>
        <v>1027.32</v>
      </c>
      <c r="I188" s="47"/>
      <c r="J188" s="78">
        <f t="shared" si="30"/>
        <v>1.13571</v>
      </c>
      <c r="K188" s="43" t="s">
        <v>324</v>
      </c>
      <c r="L188" s="75" t="b">
        <f t="shared" si="22"/>
        <v>1</v>
      </c>
      <c r="O188" s="69" t="s">
        <v>403</v>
      </c>
      <c r="P188" s="46">
        <f t="shared" si="23"/>
        <v>8597.32</v>
      </c>
      <c r="Q188" s="46">
        <f t="shared" si="24"/>
        <v>7570</v>
      </c>
    </row>
    <row r="189" spans="1:17" ht="12" x14ac:dyDescent="0.2">
      <c r="A189" s="43"/>
      <c r="B189" s="43"/>
      <c r="C189" s="43" t="s">
        <v>325</v>
      </c>
      <c r="D189" s="46">
        <v>7860.47</v>
      </c>
      <c r="E189" s="47"/>
      <c r="F189" s="46">
        <v>17500</v>
      </c>
      <c r="G189" s="47"/>
      <c r="H189" s="46">
        <f t="shared" si="29"/>
        <v>-9639.5300000000007</v>
      </c>
      <c r="I189" s="47"/>
      <c r="J189" s="78">
        <f t="shared" si="30"/>
        <v>0.44917000000000001</v>
      </c>
      <c r="K189" s="43" t="s">
        <v>325</v>
      </c>
      <c r="L189" s="75" t="b">
        <f t="shared" si="22"/>
        <v>1</v>
      </c>
      <c r="O189" s="69" t="s">
        <v>404</v>
      </c>
      <c r="P189" s="46">
        <f t="shared" si="23"/>
        <v>7860.47</v>
      </c>
      <c r="Q189" s="46">
        <f t="shared" si="24"/>
        <v>17500</v>
      </c>
    </row>
    <row r="190" spans="1:17" ht="12" x14ac:dyDescent="0.2">
      <c r="A190" s="43"/>
      <c r="B190" s="43"/>
      <c r="C190" s="43" t="s">
        <v>326</v>
      </c>
      <c r="D190" s="46">
        <v>2265.8000000000002</v>
      </c>
      <c r="E190" s="47"/>
      <c r="F190" s="46">
        <v>4710</v>
      </c>
      <c r="G190" s="47"/>
      <c r="H190" s="46">
        <f t="shared" si="29"/>
        <v>-2444.1999999999998</v>
      </c>
      <c r="I190" s="47"/>
      <c r="J190" s="78">
        <f t="shared" si="30"/>
        <v>0.48105999999999999</v>
      </c>
      <c r="K190" s="43" t="s">
        <v>326</v>
      </c>
      <c r="L190" s="75" t="b">
        <f t="shared" si="22"/>
        <v>1</v>
      </c>
      <c r="O190" s="69" t="s">
        <v>405</v>
      </c>
      <c r="P190" s="46">
        <f t="shared" si="23"/>
        <v>2265.8000000000002</v>
      </c>
      <c r="Q190" s="46">
        <f t="shared" si="24"/>
        <v>4710</v>
      </c>
    </row>
    <row r="191" spans="1:17" ht="12" x14ac:dyDescent="0.2">
      <c r="A191" s="43"/>
      <c r="B191" s="43"/>
      <c r="C191" s="43" t="s">
        <v>327</v>
      </c>
      <c r="D191" s="46">
        <v>3977.79</v>
      </c>
      <c r="E191" s="47"/>
      <c r="F191" s="46">
        <v>3980</v>
      </c>
      <c r="G191" s="47"/>
      <c r="H191" s="46">
        <f t="shared" si="29"/>
        <v>-2.21</v>
      </c>
      <c r="I191" s="47"/>
      <c r="J191" s="78">
        <f t="shared" si="30"/>
        <v>0.99944</v>
      </c>
      <c r="K191" s="43" t="s">
        <v>327</v>
      </c>
      <c r="L191" s="75" t="b">
        <f t="shared" si="22"/>
        <v>1</v>
      </c>
      <c r="O191" s="69" t="s">
        <v>406</v>
      </c>
      <c r="P191" s="46">
        <f t="shared" si="23"/>
        <v>3977.79</v>
      </c>
      <c r="Q191" s="46">
        <f t="shared" si="24"/>
        <v>3980</v>
      </c>
    </row>
    <row r="192" spans="1:17" ht="12" x14ac:dyDescent="0.2">
      <c r="A192" s="43"/>
      <c r="B192" s="43"/>
      <c r="C192" s="43" t="s">
        <v>609</v>
      </c>
      <c r="D192" s="46">
        <v>47623.13</v>
      </c>
      <c r="E192" s="47"/>
      <c r="F192" s="46">
        <v>45490</v>
      </c>
      <c r="G192" s="47"/>
      <c r="H192" s="46">
        <f t="shared" si="29"/>
        <v>2133.13</v>
      </c>
      <c r="I192" s="47"/>
      <c r="J192" s="78">
        <f t="shared" si="30"/>
        <v>1.0468900000000001</v>
      </c>
      <c r="K192" s="43" t="s">
        <v>609</v>
      </c>
      <c r="L192" s="75" t="b">
        <f t="shared" si="22"/>
        <v>1</v>
      </c>
      <c r="O192" s="69" t="s">
        <v>407</v>
      </c>
      <c r="P192" s="46">
        <f t="shared" si="23"/>
        <v>47623.13</v>
      </c>
      <c r="Q192" s="46">
        <f t="shared" si="24"/>
        <v>45490</v>
      </c>
    </row>
    <row r="193" spans="1:17" ht="12" x14ac:dyDescent="0.2">
      <c r="A193" s="43"/>
      <c r="B193" s="43"/>
      <c r="C193" s="43" t="s">
        <v>328</v>
      </c>
      <c r="D193" s="46">
        <v>15213.5</v>
      </c>
      <c r="E193" s="47"/>
      <c r="F193" s="46">
        <v>10000</v>
      </c>
      <c r="G193" s="47"/>
      <c r="H193" s="46">
        <f t="shared" si="29"/>
        <v>5213.5</v>
      </c>
      <c r="I193" s="47"/>
      <c r="J193" s="78">
        <f t="shared" si="30"/>
        <v>1.52135</v>
      </c>
      <c r="K193" s="43" t="s">
        <v>328</v>
      </c>
      <c r="L193" s="75" t="b">
        <f t="shared" si="22"/>
        <v>1</v>
      </c>
      <c r="O193" s="69" t="s">
        <v>408</v>
      </c>
      <c r="P193" s="46">
        <f t="shared" si="23"/>
        <v>15213.5</v>
      </c>
      <c r="Q193" s="46">
        <f t="shared" si="24"/>
        <v>10000</v>
      </c>
    </row>
    <row r="194" spans="1:17" ht="12" x14ac:dyDescent="0.2">
      <c r="A194" s="43"/>
      <c r="B194" s="43"/>
      <c r="C194" s="43" t="s">
        <v>329</v>
      </c>
      <c r="D194" s="46">
        <v>10764.51</v>
      </c>
      <c r="E194" s="47"/>
      <c r="F194" s="46">
        <v>10620</v>
      </c>
      <c r="G194" s="47"/>
      <c r="H194" s="46">
        <f t="shared" si="29"/>
        <v>144.51</v>
      </c>
      <c r="I194" s="47"/>
      <c r="J194" s="78">
        <f t="shared" si="30"/>
        <v>1.0136099999999999</v>
      </c>
      <c r="K194" s="43" t="s">
        <v>329</v>
      </c>
      <c r="L194" s="75" t="b">
        <f t="shared" si="22"/>
        <v>1</v>
      </c>
      <c r="O194" s="69" t="s">
        <v>409</v>
      </c>
      <c r="P194" s="46">
        <f t="shared" si="23"/>
        <v>10764.51</v>
      </c>
      <c r="Q194" s="46">
        <f t="shared" si="24"/>
        <v>10620</v>
      </c>
    </row>
    <row r="195" spans="1:17" ht="12" x14ac:dyDescent="0.2">
      <c r="A195" s="43"/>
      <c r="B195" s="43"/>
      <c r="C195" s="43" t="s">
        <v>330</v>
      </c>
      <c r="D195" s="46">
        <v>1933.9</v>
      </c>
      <c r="E195" s="47"/>
      <c r="F195" s="46">
        <v>2500</v>
      </c>
      <c r="G195" s="47"/>
      <c r="H195" s="46">
        <f t="shared" si="29"/>
        <v>-566.1</v>
      </c>
      <c r="I195" s="47"/>
      <c r="J195" s="78">
        <f t="shared" si="30"/>
        <v>0.77356000000000003</v>
      </c>
      <c r="K195" s="43" t="s">
        <v>330</v>
      </c>
      <c r="L195" s="75" t="b">
        <f t="shared" si="22"/>
        <v>1</v>
      </c>
      <c r="O195" s="69" t="s">
        <v>410</v>
      </c>
      <c r="P195" s="46">
        <f t="shared" si="23"/>
        <v>1933.9</v>
      </c>
      <c r="Q195" s="46">
        <f t="shared" si="24"/>
        <v>2500</v>
      </c>
    </row>
    <row r="196" spans="1:17" ht="12" x14ac:dyDescent="0.2">
      <c r="A196" s="43"/>
      <c r="B196" s="43"/>
      <c r="C196" s="43" t="s">
        <v>331</v>
      </c>
      <c r="D196" s="46">
        <v>620.16</v>
      </c>
      <c r="E196" s="47"/>
      <c r="F196" s="46">
        <v>1000</v>
      </c>
      <c r="G196" s="47"/>
      <c r="H196" s="46">
        <f t="shared" si="29"/>
        <v>-379.84</v>
      </c>
      <c r="I196" s="47"/>
      <c r="J196" s="78">
        <f t="shared" si="30"/>
        <v>0.62016000000000004</v>
      </c>
      <c r="K196" s="43" t="s">
        <v>331</v>
      </c>
      <c r="L196" s="75" t="b">
        <f t="shared" si="22"/>
        <v>1</v>
      </c>
      <c r="O196" s="69" t="s">
        <v>411</v>
      </c>
      <c r="P196" s="46">
        <f t="shared" si="23"/>
        <v>620.16</v>
      </c>
      <c r="Q196" s="46">
        <f t="shared" si="24"/>
        <v>1000</v>
      </c>
    </row>
    <row r="197" spans="1:17" ht="12" x14ac:dyDescent="0.2">
      <c r="A197" s="43"/>
      <c r="B197" s="43"/>
      <c r="C197" s="43" t="s">
        <v>332</v>
      </c>
      <c r="D197" s="46">
        <v>54092.67</v>
      </c>
      <c r="E197" s="47"/>
      <c r="F197" s="46">
        <v>60000</v>
      </c>
      <c r="G197" s="47"/>
      <c r="H197" s="46">
        <f t="shared" si="29"/>
        <v>-5907.33</v>
      </c>
      <c r="I197" s="47"/>
      <c r="J197" s="78">
        <f t="shared" si="30"/>
        <v>0.90154000000000001</v>
      </c>
      <c r="K197" s="43" t="s">
        <v>332</v>
      </c>
      <c r="L197" s="75" t="b">
        <f t="shared" si="22"/>
        <v>1</v>
      </c>
      <c r="O197" s="69" t="s">
        <v>412</v>
      </c>
      <c r="P197" s="46">
        <f t="shared" si="23"/>
        <v>54092.67</v>
      </c>
      <c r="Q197" s="46">
        <f t="shared" si="24"/>
        <v>60000</v>
      </c>
    </row>
    <row r="198" spans="1:17" ht="12" x14ac:dyDescent="0.2">
      <c r="A198" s="43"/>
      <c r="B198" s="43"/>
      <c r="C198" s="43" t="s">
        <v>333</v>
      </c>
      <c r="D198" s="46">
        <v>511071.3</v>
      </c>
      <c r="E198" s="47"/>
      <c r="F198" s="46">
        <v>520000</v>
      </c>
      <c r="G198" s="47"/>
      <c r="H198" s="46">
        <f t="shared" si="29"/>
        <v>-8928.7000000000007</v>
      </c>
      <c r="I198" s="47"/>
      <c r="J198" s="78">
        <f t="shared" si="30"/>
        <v>0.98282999999999998</v>
      </c>
      <c r="K198" s="43" t="s">
        <v>333</v>
      </c>
      <c r="L198" s="75" t="b">
        <f t="shared" si="22"/>
        <v>1</v>
      </c>
      <c r="O198" s="69" t="s">
        <v>413</v>
      </c>
      <c r="P198" s="46">
        <f t="shared" si="23"/>
        <v>511071.3</v>
      </c>
      <c r="Q198" s="46">
        <f t="shared" si="24"/>
        <v>520000</v>
      </c>
    </row>
    <row r="199" spans="1:17" ht="12" x14ac:dyDescent="0.2">
      <c r="A199" s="43"/>
      <c r="B199" s="43"/>
      <c r="C199" s="43" t="s">
        <v>334</v>
      </c>
      <c r="D199" s="46">
        <v>127312.2</v>
      </c>
      <c r="E199" s="47"/>
      <c r="F199" s="46">
        <v>108700</v>
      </c>
      <c r="G199" s="47"/>
      <c r="H199" s="46">
        <f t="shared" si="29"/>
        <v>18612.2</v>
      </c>
      <c r="I199" s="47"/>
      <c r="J199" s="78">
        <f t="shared" si="30"/>
        <v>1.17123</v>
      </c>
      <c r="K199" s="43" t="s">
        <v>334</v>
      </c>
      <c r="L199" s="75" t="b">
        <f t="shared" ref="L199:L215" si="31">K199=C199</f>
        <v>1</v>
      </c>
      <c r="O199" s="69" t="s">
        <v>414</v>
      </c>
      <c r="P199" s="46">
        <f t="shared" si="23"/>
        <v>127312.2</v>
      </c>
      <c r="Q199" s="46">
        <f t="shared" si="24"/>
        <v>108700</v>
      </c>
    </row>
    <row r="200" spans="1:17" ht="12" x14ac:dyDescent="0.2">
      <c r="A200" s="43"/>
      <c r="B200" s="43"/>
      <c r="C200" s="43" t="s">
        <v>335</v>
      </c>
      <c r="D200" s="46">
        <v>29901.200000000001</v>
      </c>
      <c r="E200" s="47"/>
      <c r="F200" s="46">
        <v>26590</v>
      </c>
      <c r="G200" s="47"/>
      <c r="H200" s="46">
        <f t="shared" si="29"/>
        <v>3311.2</v>
      </c>
      <c r="I200" s="47"/>
      <c r="J200" s="78">
        <f t="shared" si="30"/>
        <v>1.12453</v>
      </c>
      <c r="K200" s="43" t="s">
        <v>335</v>
      </c>
      <c r="L200" s="75" t="b">
        <f t="shared" si="31"/>
        <v>1</v>
      </c>
      <c r="O200" s="69" t="s">
        <v>415</v>
      </c>
      <c r="P200" s="46">
        <f t="shared" si="23"/>
        <v>29901.200000000001</v>
      </c>
      <c r="Q200" s="46">
        <f t="shared" si="24"/>
        <v>26590</v>
      </c>
    </row>
    <row r="201" spans="1:17" ht="12" x14ac:dyDescent="0.2">
      <c r="A201" s="43"/>
      <c r="B201" s="43"/>
      <c r="C201" s="43" t="s">
        <v>599</v>
      </c>
      <c r="D201" s="46">
        <v>1257.32</v>
      </c>
      <c r="E201" s="47"/>
      <c r="F201" s="46">
        <v>1940</v>
      </c>
      <c r="G201" s="47"/>
      <c r="H201" s="46">
        <f t="shared" si="29"/>
        <v>-682.68</v>
      </c>
      <c r="I201" s="47"/>
      <c r="J201" s="78">
        <f t="shared" si="30"/>
        <v>0.64810000000000001</v>
      </c>
      <c r="K201" s="43" t="s">
        <v>599</v>
      </c>
      <c r="L201" s="75" t="b">
        <f t="shared" si="31"/>
        <v>1</v>
      </c>
      <c r="O201" s="69" t="s">
        <v>416</v>
      </c>
      <c r="P201" s="46">
        <f t="shared" si="23"/>
        <v>1257.32</v>
      </c>
      <c r="Q201" s="46">
        <f t="shared" si="24"/>
        <v>1940</v>
      </c>
    </row>
    <row r="202" spans="1:17" ht="12" x14ac:dyDescent="0.2">
      <c r="A202" s="43"/>
      <c r="B202" s="43"/>
      <c r="C202" s="43" t="s">
        <v>336</v>
      </c>
      <c r="D202" s="46">
        <v>0</v>
      </c>
      <c r="E202" s="47"/>
      <c r="F202" s="46">
        <v>1670</v>
      </c>
      <c r="G202" s="47"/>
      <c r="H202" s="46">
        <f t="shared" si="29"/>
        <v>-1670</v>
      </c>
      <c r="I202" s="47"/>
      <c r="J202" s="78">
        <f t="shared" si="30"/>
        <v>0</v>
      </c>
      <c r="K202" s="43" t="s">
        <v>336</v>
      </c>
      <c r="L202" s="75" t="b">
        <f t="shared" si="31"/>
        <v>1</v>
      </c>
      <c r="O202" s="69" t="s">
        <v>417</v>
      </c>
      <c r="P202" s="46">
        <f t="shared" si="23"/>
        <v>0</v>
      </c>
      <c r="Q202" s="46">
        <f t="shared" si="24"/>
        <v>1670</v>
      </c>
    </row>
    <row r="203" spans="1:17" ht="12" x14ac:dyDescent="0.2">
      <c r="A203" s="43"/>
      <c r="B203" s="43"/>
      <c r="C203" s="43" t="s">
        <v>337</v>
      </c>
      <c r="D203" s="46">
        <v>2328.4699999999998</v>
      </c>
      <c r="E203" s="47"/>
      <c r="F203" s="46">
        <v>950</v>
      </c>
      <c r="G203" s="47"/>
      <c r="H203" s="46">
        <f t="shared" si="29"/>
        <v>1378.47</v>
      </c>
      <c r="I203" s="47"/>
      <c r="J203" s="78">
        <f t="shared" si="30"/>
        <v>2.4510200000000002</v>
      </c>
      <c r="K203" s="43" t="s">
        <v>337</v>
      </c>
      <c r="L203" s="75" t="b">
        <f t="shared" si="31"/>
        <v>1</v>
      </c>
      <c r="O203" s="69" t="s">
        <v>418</v>
      </c>
      <c r="P203" s="46">
        <f t="shared" si="23"/>
        <v>2328.4699999999998</v>
      </c>
      <c r="Q203" s="46">
        <f t="shared" si="24"/>
        <v>950</v>
      </c>
    </row>
    <row r="204" spans="1:17" ht="12" x14ac:dyDescent="0.2">
      <c r="A204" s="43"/>
      <c r="B204" s="43"/>
      <c r="C204" s="43" t="s">
        <v>338</v>
      </c>
      <c r="D204" s="46">
        <v>10023.89</v>
      </c>
      <c r="E204" s="47"/>
      <c r="F204" s="46">
        <v>7550</v>
      </c>
      <c r="G204" s="47"/>
      <c r="H204" s="46">
        <f t="shared" si="29"/>
        <v>2473.89</v>
      </c>
      <c r="I204" s="47"/>
      <c r="J204" s="78">
        <f t="shared" si="30"/>
        <v>1.3276699999999999</v>
      </c>
      <c r="K204" s="43" t="s">
        <v>338</v>
      </c>
      <c r="L204" s="75" t="b">
        <f t="shared" si="31"/>
        <v>1</v>
      </c>
      <c r="O204" s="69" t="s">
        <v>419</v>
      </c>
      <c r="P204" s="46">
        <f t="shared" si="23"/>
        <v>10023.89</v>
      </c>
      <c r="Q204" s="46">
        <f t="shared" si="24"/>
        <v>7550</v>
      </c>
    </row>
    <row r="205" spans="1:17" ht="12" x14ac:dyDescent="0.2">
      <c r="A205" s="43"/>
      <c r="B205" s="43"/>
      <c r="C205" s="43" t="s">
        <v>339</v>
      </c>
      <c r="D205" s="46">
        <v>10245.51</v>
      </c>
      <c r="E205" s="47"/>
      <c r="F205" s="46">
        <v>14000</v>
      </c>
      <c r="G205" s="47"/>
      <c r="H205" s="46">
        <f t="shared" si="29"/>
        <v>-3754.49</v>
      </c>
      <c r="I205" s="47"/>
      <c r="J205" s="78">
        <f t="shared" si="30"/>
        <v>0.73182000000000003</v>
      </c>
      <c r="K205" s="43" t="s">
        <v>339</v>
      </c>
      <c r="L205" s="75" t="b">
        <f t="shared" si="31"/>
        <v>1</v>
      </c>
      <c r="O205" s="69" t="s">
        <v>420</v>
      </c>
      <c r="P205" s="46">
        <f t="shared" si="23"/>
        <v>10245.51</v>
      </c>
      <c r="Q205" s="46">
        <f t="shared" si="24"/>
        <v>14000</v>
      </c>
    </row>
    <row r="206" spans="1:17" ht="12" x14ac:dyDescent="0.2">
      <c r="A206" s="43"/>
      <c r="B206" s="43"/>
      <c r="C206" s="43" t="s">
        <v>340</v>
      </c>
      <c r="D206" s="46">
        <v>1662.88</v>
      </c>
      <c r="E206" s="47"/>
      <c r="F206" s="46">
        <v>4000</v>
      </c>
      <c r="G206" s="47"/>
      <c r="H206" s="46">
        <f t="shared" si="29"/>
        <v>-2337.12</v>
      </c>
      <c r="I206" s="47"/>
      <c r="J206" s="78">
        <f t="shared" si="30"/>
        <v>0.41571999999999998</v>
      </c>
      <c r="K206" s="43" t="s">
        <v>340</v>
      </c>
      <c r="L206" s="75" t="b">
        <f t="shared" si="31"/>
        <v>1</v>
      </c>
      <c r="O206" s="69" t="s">
        <v>421</v>
      </c>
      <c r="P206" s="46">
        <f t="shared" si="23"/>
        <v>1662.88</v>
      </c>
      <c r="Q206" s="46">
        <f t="shared" si="24"/>
        <v>4000</v>
      </c>
    </row>
    <row r="207" spans="1:17" ht="12" x14ac:dyDescent="0.2">
      <c r="A207" s="43"/>
      <c r="B207" s="43"/>
      <c r="C207" s="43" t="s">
        <v>341</v>
      </c>
      <c r="D207" s="46">
        <v>1950</v>
      </c>
      <c r="E207" s="47"/>
      <c r="F207" s="46">
        <v>2250</v>
      </c>
      <c r="G207" s="47"/>
      <c r="H207" s="46">
        <f t="shared" si="29"/>
        <v>-300</v>
      </c>
      <c r="I207" s="47"/>
      <c r="J207" s="78">
        <f t="shared" si="30"/>
        <v>0.86667000000000005</v>
      </c>
      <c r="K207" s="43" t="s">
        <v>341</v>
      </c>
      <c r="L207" s="75" t="b">
        <f t="shared" si="31"/>
        <v>1</v>
      </c>
      <c r="O207" s="69" t="s">
        <v>422</v>
      </c>
      <c r="P207" s="46">
        <f t="shared" si="23"/>
        <v>1950</v>
      </c>
      <c r="Q207" s="46">
        <f t="shared" si="24"/>
        <v>2250</v>
      </c>
    </row>
    <row r="208" spans="1:17" ht="12" x14ac:dyDescent="0.2">
      <c r="A208" s="43"/>
      <c r="B208" s="43"/>
      <c r="C208" s="43" t="s">
        <v>342</v>
      </c>
      <c r="D208" s="46">
        <v>7388.63</v>
      </c>
      <c r="E208" s="47"/>
      <c r="F208" s="46">
        <v>4680</v>
      </c>
      <c r="G208" s="47"/>
      <c r="H208" s="46">
        <f t="shared" si="29"/>
        <v>2708.63</v>
      </c>
      <c r="I208" s="47"/>
      <c r="J208" s="78">
        <f t="shared" si="30"/>
        <v>1.57877</v>
      </c>
      <c r="K208" s="43" t="s">
        <v>342</v>
      </c>
      <c r="L208" s="75" t="b">
        <f t="shared" si="31"/>
        <v>1</v>
      </c>
      <c r="O208" s="69" t="s">
        <v>423</v>
      </c>
      <c r="P208" s="46">
        <f t="shared" si="23"/>
        <v>7388.63</v>
      </c>
      <c r="Q208" s="46">
        <f t="shared" si="24"/>
        <v>4680</v>
      </c>
    </row>
    <row r="209" spans="1:17" ht="12" x14ac:dyDescent="0.2">
      <c r="A209" s="43"/>
      <c r="B209" s="43"/>
      <c r="C209" s="43" t="s">
        <v>343</v>
      </c>
      <c r="D209" s="46">
        <v>718.08</v>
      </c>
      <c r="E209" s="47"/>
      <c r="F209" s="46">
        <v>3000</v>
      </c>
      <c r="G209" s="47"/>
      <c r="H209" s="46">
        <f t="shared" si="29"/>
        <v>-2281.92</v>
      </c>
      <c r="I209" s="47"/>
      <c r="J209" s="78">
        <f t="shared" si="30"/>
        <v>0.23935999999999999</v>
      </c>
      <c r="K209" s="43" t="s">
        <v>343</v>
      </c>
      <c r="L209" s="75" t="b">
        <f t="shared" si="31"/>
        <v>1</v>
      </c>
      <c r="O209" s="69" t="s">
        <v>424</v>
      </c>
      <c r="P209" s="46">
        <f t="shared" si="23"/>
        <v>718.08</v>
      </c>
      <c r="Q209" s="46">
        <f t="shared" si="24"/>
        <v>3000</v>
      </c>
    </row>
    <row r="210" spans="1:17" ht="12" x14ac:dyDescent="0.2">
      <c r="A210" s="43"/>
      <c r="B210" s="43"/>
      <c r="C210" s="43" t="s">
        <v>600</v>
      </c>
      <c r="D210" s="46">
        <v>31483.95</v>
      </c>
      <c r="E210" s="47"/>
      <c r="F210" s="46">
        <v>30000</v>
      </c>
      <c r="G210" s="47"/>
      <c r="H210" s="46">
        <f t="shared" si="29"/>
        <v>1483.95</v>
      </c>
      <c r="I210" s="47"/>
      <c r="J210" s="78">
        <f t="shared" si="30"/>
        <v>1.0494699999999999</v>
      </c>
      <c r="K210" s="43" t="s">
        <v>600</v>
      </c>
      <c r="L210" s="75" t="b">
        <f t="shared" si="31"/>
        <v>1</v>
      </c>
      <c r="O210" s="69" t="s">
        <v>584</v>
      </c>
      <c r="P210" s="46">
        <f t="shared" si="23"/>
        <v>31483.95</v>
      </c>
      <c r="Q210" s="46">
        <f t="shared" si="24"/>
        <v>30000</v>
      </c>
    </row>
    <row r="211" spans="1:17" ht="12.75" thickBot="1" x14ac:dyDescent="0.25">
      <c r="A211" s="43"/>
      <c r="B211" s="43"/>
      <c r="C211" s="43" t="s">
        <v>601</v>
      </c>
      <c r="D211" s="48">
        <v>4010.37</v>
      </c>
      <c r="E211" s="47"/>
      <c r="F211" s="48">
        <v>3500</v>
      </c>
      <c r="G211" s="47"/>
      <c r="H211" s="46">
        <f t="shared" si="29"/>
        <v>510.37</v>
      </c>
      <c r="I211" s="47"/>
      <c r="J211" s="78">
        <f t="shared" si="30"/>
        <v>1.1458200000000001</v>
      </c>
      <c r="K211" s="43" t="s">
        <v>601</v>
      </c>
      <c r="L211" s="75" t="b">
        <f t="shared" si="31"/>
        <v>1</v>
      </c>
      <c r="O211" s="69" t="s">
        <v>603</v>
      </c>
      <c r="P211" s="46">
        <f t="shared" si="23"/>
        <v>4010.37</v>
      </c>
      <c r="Q211" s="46">
        <f t="shared" si="24"/>
        <v>3500</v>
      </c>
    </row>
    <row r="212" spans="1:17" ht="12.75" thickBot="1" x14ac:dyDescent="0.25">
      <c r="A212" s="43"/>
      <c r="B212" s="43"/>
      <c r="C212" s="43" t="s">
        <v>344</v>
      </c>
      <c r="D212" s="48">
        <v>0</v>
      </c>
      <c r="E212" s="48"/>
      <c r="F212" s="48"/>
      <c r="G212" s="47"/>
      <c r="H212" s="48"/>
      <c r="I212" s="47"/>
      <c r="J212" s="79"/>
      <c r="K212" s="43" t="s">
        <v>344</v>
      </c>
      <c r="L212" s="75" t="b">
        <f t="shared" si="31"/>
        <v>1</v>
      </c>
      <c r="O212" s="69" t="s">
        <v>435</v>
      </c>
      <c r="P212" s="46">
        <f t="shared" si="23"/>
        <v>0</v>
      </c>
      <c r="Q212" s="46">
        <f t="shared" si="24"/>
        <v>0</v>
      </c>
    </row>
    <row r="213" spans="1:17" ht="12" x14ac:dyDescent="0.2">
      <c r="A213" s="43"/>
      <c r="B213" s="43" t="s">
        <v>345</v>
      </c>
      <c r="C213" s="43"/>
      <c r="D213" s="46">
        <f>ROUND(SUM(D183:D212),5)</f>
        <v>961638.38</v>
      </c>
      <c r="E213" s="46"/>
      <c r="F213" s="46">
        <f>ROUND(SUM(F183:F212),5)</f>
        <v>964785</v>
      </c>
      <c r="G213" s="47"/>
      <c r="H213" s="46">
        <f>ROUND((D213-F213),5)</f>
        <v>-3146.62</v>
      </c>
      <c r="I213" s="47"/>
      <c r="J213" s="78">
        <f>ROUND(IF(F213=0, IF(D213=0, 0, 1), D213/F213),5)</f>
        <v>0.99673999999999996</v>
      </c>
      <c r="K213" s="43"/>
      <c r="L213" s="75" t="b">
        <f t="shared" si="31"/>
        <v>1</v>
      </c>
      <c r="P213" s="46">
        <f t="shared" si="23"/>
        <v>961638.38</v>
      </c>
      <c r="Q213" s="46">
        <f t="shared" si="24"/>
        <v>964785</v>
      </c>
    </row>
    <row r="214" spans="1:17" ht="12" x14ac:dyDescent="0.2">
      <c r="B214" s="43" t="s">
        <v>234</v>
      </c>
      <c r="C214" s="43"/>
      <c r="D214" s="46">
        <v>226594.33</v>
      </c>
      <c r="E214" s="46"/>
      <c r="F214" s="46"/>
      <c r="G214" s="47"/>
      <c r="H214" s="46"/>
      <c r="I214" s="47"/>
      <c r="J214" s="78"/>
      <c r="K214" s="43"/>
      <c r="L214" s="75" t="b">
        <f>K214=C214</f>
        <v>1</v>
      </c>
      <c r="O214" s="69" t="s">
        <v>425</v>
      </c>
      <c r="P214" s="46">
        <f t="shared" si="23"/>
        <v>226594.33</v>
      </c>
      <c r="Q214" s="46">
        <f t="shared" si="24"/>
        <v>0</v>
      </c>
    </row>
    <row r="215" spans="1:17" ht="12.75" thickBot="1" x14ac:dyDescent="0.25">
      <c r="A215" s="43"/>
      <c r="B215" s="43" t="s">
        <v>153</v>
      </c>
      <c r="C215" s="43"/>
      <c r="D215" s="49">
        <v>0</v>
      </c>
      <c r="E215" s="49"/>
      <c r="F215" s="49"/>
      <c r="G215" s="47"/>
      <c r="H215" s="49"/>
      <c r="I215" s="47"/>
      <c r="J215" s="80"/>
      <c r="K215" s="43"/>
      <c r="L215" s="75" t="b">
        <f t="shared" si="31"/>
        <v>1</v>
      </c>
      <c r="O215" s="69" t="s">
        <v>426</v>
      </c>
      <c r="P215" s="46">
        <f t="shared" ref="P215:P218" si="32">+D215</f>
        <v>0</v>
      </c>
      <c r="Q215" s="46">
        <f t="shared" ref="Q215:Q218" si="33">+F215</f>
        <v>0</v>
      </c>
    </row>
    <row r="216" spans="1:17" ht="12.75" thickBot="1" x14ac:dyDescent="0.25">
      <c r="A216" s="43" t="s">
        <v>31</v>
      </c>
      <c r="B216" s="43"/>
      <c r="C216" s="43"/>
      <c r="D216" s="51">
        <f>ROUND(SUM(D82:D83)+D102+D123+D142+D148+D171+D182+SUM(D213:D215),5)</f>
        <v>5103383.3099999996</v>
      </c>
      <c r="E216" s="51"/>
      <c r="F216" s="51">
        <f>ROUND(SUM(F82:F83)+F102+F123+F142+F148+F171+F182+SUM(F213:F215),5)</f>
        <v>5558549.9000000004</v>
      </c>
      <c r="G216" s="47"/>
      <c r="H216" s="51">
        <f>ROUND((D216-F216),5)</f>
        <v>-455166.59</v>
      </c>
      <c r="I216" s="47"/>
      <c r="J216" s="82">
        <f>ROUND(IF(F216=0, IF(D216=0, 0, 1), D216/F216),5)</f>
        <v>0.91810999999999998</v>
      </c>
      <c r="K216" s="43"/>
      <c r="O216" s="69"/>
      <c r="P216" s="46">
        <f t="shared" si="32"/>
        <v>5103383.3099999996</v>
      </c>
      <c r="Q216" s="46">
        <f t="shared" si="33"/>
        <v>5558549.9000000004</v>
      </c>
    </row>
    <row r="217" spans="1:17" ht="12.75" thickBot="1" x14ac:dyDescent="0.25">
      <c r="A217" s="64" t="s">
        <v>629</v>
      </c>
      <c r="B217" s="43"/>
      <c r="C217" s="43"/>
      <c r="D217" s="52">
        <f>ROUND(D81-D216,5)</f>
        <v>-46249.23</v>
      </c>
      <c r="E217" s="52"/>
      <c r="F217" s="52">
        <f>ROUND(F81-F216,5)</f>
        <v>-137731.9</v>
      </c>
      <c r="G217" s="43"/>
      <c r="H217" s="52">
        <f>ROUND((D217-F217),5)</f>
        <v>91482.67</v>
      </c>
      <c r="I217" s="43"/>
      <c r="J217" s="83">
        <f>ROUND(IF(F217=0, IF(D217=0, 0, 1), D217/F217),5)</f>
        <v>0.33578999999999998</v>
      </c>
      <c r="K217" s="43"/>
      <c r="O217" s="72"/>
      <c r="P217" s="46">
        <f t="shared" si="32"/>
        <v>-46249.23</v>
      </c>
      <c r="Q217" s="46">
        <f t="shared" si="33"/>
        <v>-137731.9</v>
      </c>
    </row>
    <row r="218" spans="1:17" ht="15.75" thickTop="1" x14ac:dyDescent="0.25">
      <c r="O218" s="72"/>
      <c r="P218" s="46">
        <f t="shared" si="32"/>
        <v>0</v>
      </c>
      <c r="Q218" s="46">
        <f t="shared" si="33"/>
        <v>0</v>
      </c>
    </row>
    <row r="219" spans="1:17" x14ac:dyDescent="0.25">
      <c r="O219" s="72"/>
    </row>
    <row r="220" spans="1:17" x14ac:dyDescent="0.25">
      <c r="O220" s="72"/>
    </row>
    <row r="221" spans="1:17" x14ac:dyDescent="0.25">
      <c r="O221" s="72"/>
    </row>
    <row r="222" spans="1:17" x14ac:dyDescent="0.25">
      <c r="O222" s="72"/>
    </row>
    <row r="223" spans="1:17" x14ac:dyDescent="0.25">
      <c r="O223" s="72"/>
    </row>
    <row r="224" spans="1:17" x14ac:dyDescent="0.25">
      <c r="O224" s="72"/>
    </row>
    <row r="225" spans="15:15" x14ac:dyDescent="0.25">
      <c r="O225" s="72"/>
    </row>
    <row r="226" spans="15:15" x14ac:dyDescent="0.25">
      <c r="O226" s="72"/>
    </row>
    <row r="227" spans="15:15" x14ac:dyDescent="0.25">
      <c r="O227" s="72"/>
    </row>
    <row r="228" spans="15:15" x14ac:dyDescent="0.25">
      <c r="O228" s="72"/>
    </row>
    <row r="229" spans="15:15" x14ac:dyDescent="0.25">
      <c r="O229" s="72"/>
    </row>
    <row r="230" spans="15:15" x14ac:dyDescent="0.25">
      <c r="O230" s="72"/>
    </row>
    <row r="231" spans="15:15" x14ac:dyDescent="0.25">
      <c r="O231" s="72"/>
    </row>
    <row r="232" spans="15:15" x14ac:dyDescent="0.25">
      <c r="O232" s="72"/>
    </row>
    <row r="233" spans="15:15" x14ac:dyDescent="0.25">
      <c r="O233" s="72"/>
    </row>
    <row r="234" spans="15:15" x14ac:dyDescent="0.25">
      <c r="O234" s="72"/>
    </row>
    <row r="235" spans="15:15" x14ac:dyDescent="0.25">
      <c r="O235" s="72"/>
    </row>
    <row r="236" spans="15:15" x14ac:dyDescent="0.25">
      <c r="O236" s="72"/>
    </row>
    <row r="237" spans="15:15" x14ac:dyDescent="0.25">
      <c r="O237" s="72"/>
    </row>
  </sheetData>
  <conditionalFormatting sqref="L138:L1048576 L1:L87 L89:L134">
    <cfRule type="containsText" dxfId="4" priority="3" operator="containsText" text="FALSE">
      <formula>NOT(ISERROR(SEARCH("FALSE",L1)))</formula>
    </cfRule>
  </conditionalFormatting>
  <conditionalFormatting sqref="L135:L137">
    <cfRule type="containsText" dxfId="3" priority="2" operator="containsText" text="FALSE">
      <formula>NOT(ISERROR(SEARCH("FALSE",L135)))</formula>
    </cfRule>
  </conditionalFormatting>
  <conditionalFormatting sqref="L88">
    <cfRule type="containsText" dxfId="2" priority="1" operator="containsText" text="FALSE">
      <formula>NOT(ISERROR(SEARCH("FALSE",L88)))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">
    <tabColor rgb="FF92D050"/>
  </sheetPr>
  <dimension ref="A1:K95"/>
  <sheetViews>
    <sheetView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 sqref="A1:K1048576"/>
    </sheetView>
  </sheetViews>
  <sheetFormatPr defaultRowHeight="15" x14ac:dyDescent="0.25"/>
  <cols>
    <col min="1" max="5" width="3" style="64" customWidth="1"/>
    <col min="6" max="6" width="34.5703125" style="64" customWidth="1"/>
    <col min="7" max="7" width="9.28515625" style="56" bestFit="1" customWidth="1"/>
    <col min="8" max="8" width="2.28515625" style="56" customWidth="1"/>
    <col min="9" max="9" width="10" style="56" bestFit="1" customWidth="1"/>
    <col min="10" max="10" width="2.28515625" style="56" customWidth="1"/>
    <col min="11" max="11" width="11.5703125" style="56" bestFit="1" customWidth="1"/>
    <col min="12" max="16384" width="9.140625" style="42"/>
  </cols>
  <sheetData>
    <row r="1" spans="1:11" s="41" customFormat="1" ht="15.75" x14ac:dyDescent="0.25">
      <c r="A1" s="97" t="s">
        <v>741</v>
      </c>
      <c r="B1" s="98"/>
      <c r="C1" s="98"/>
      <c r="D1" s="98"/>
      <c r="E1" s="98"/>
      <c r="F1" s="98"/>
      <c r="G1" s="99"/>
      <c r="H1" s="99"/>
      <c r="I1" s="99"/>
      <c r="J1" s="99"/>
      <c r="K1" s="100" t="s">
        <v>742</v>
      </c>
    </row>
    <row r="2" spans="1:11" ht="18" x14ac:dyDescent="0.25">
      <c r="A2" s="101" t="s">
        <v>743</v>
      </c>
      <c r="B2" s="98"/>
      <c r="C2" s="98"/>
      <c r="D2" s="98"/>
      <c r="E2" s="98"/>
      <c r="F2" s="98"/>
      <c r="G2" s="99"/>
      <c r="H2" s="99"/>
      <c r="I2" s="99"/>
      <c r="J2" s="99"/>
      <c r="K2" s="102">
        <v>44580</v>
      </c>
    </row>
    <row r="3" spans="1:11" x14ac:dyDescent="0.25">
      <c r="A3" s="103" t="s">
        <v>744</v>
      </c>
      <c r="B3" s="98"/>
      <c r="C3" s="98"/>
      <c r="D3" s="98"/>
      <c r="E3" s="98"/>
      <c r="F3" s="98"/>
      <c r="G3" s="99"/>
      <c r="H3" s="99"/>
      <c r="I3" s="99"/>
      <c r="J3" s="99"/>
      <c r="K3" s="100" t="s">
        <v>745</v>
      </c>
    </row>
    <row r="4" spans="1:11" ht="15.75" thickBot="1" x14ac:dyDescent="0.3">
      <c r="A4" s="43"/>
      <c r="B4" s="43"/>
      <c r="C4" s="43"/>
      <c r="D4" s="43"/>
      <c r="E4" s="43"/>
      <c r="F4" s="43"/>
      <c r="G4" s="45"/>
      <c r="H4" s="44"/>
      <c r="I4" s="45"/>
      <c r="J4" s="44"/>
      <c r="K4" s="45"/>
    </row>
    <row r="5" spans="1:11" ht="16.5" thickTop="1" thickBot="1" x14ac:dyDescent="0.3">
      <c r="A5" s="53"/>
      <c r="B5" s="53"/>
      <c r="C5" s="53"/>
      <c r="D5" s="53"/>
      <c r="E5" s="53"/>
      <c r="F5" s="53"/>
      <c r="G5" s="54" t="s">
        <v>738</v>
      </c>
      <c r="H5" s="55"/>
      <c r="I5" s="54" t="s">
        <v>735</v>
      </c>
      <c r="J5" s="55"/>
      <c r="K5" s="54" t="s">
        <v>703</v>
      </c>
    </row>
    <row r="6" spans="1:11" ht="15.75" thickTop="1" x14ac:dyDescent="0.25">
      <c r="A6" s="43" t="s">
        <v>630</v>
      </c>
      <c r="B6" s="43"/>
      <c r="C6" s="43"/>
      <c r="D6" s="43"/>
      <c r="E6" s="43"/>
      <c r="F6" s="43"/>
      <c r="G6" s="46"/>
      <c r="H6" s="47"/>
      <c r="I6" s="46"/>
      <c r="J6" s="47"/>
      <c r="K6" s="46"/>
    </row>
    <row r="7" spans="1:11" x14ac:dyDescent="0.25">
      <c r="A7" s="43"/>
      <c r="B7" s="43" t="s">
        <v>631</v>
      </c>
      <c r="C7" s="43"/>
      <c r="D7" s="43"/>
      <c r="E7" s="43"/>
      <c r="F7" s="43"/>
      <c r="G7" s="46"/>
      <c r="H7" s="47"/>
      <c r="I7" s="46"/>
      <c r="J7" s="47"/>
      <c r="K7" s="46"/>
    </row>
    <row r="8" spans="1:11" x14ac:dyDescent="0.25">
      <c r="A8" s="43"/>
      <c r="B8" s="43"/>
      <c r="C8" s="43" t="s">
        <v>632</v>
      </c>
      <c r="D8" s="43"/>
      <c r="E8" s="43"/>
      <c r="F8" s="43"/>
      <c r="G8" s="46"/>
      <c r="H8" s="47"/>
      <c r="I8" s="46"/>
      <c r="J8" s="47"/>
      <c r="K8" s="46"/>
    </row>
    <row r="9" spans="1:11" x14ac:dyDescent="0.25">
      <c r="A9" s="43"/>
      <c r="B9" s="43"/>
      <c r="C9" s="43"/>
      <c r="D9" s="43" t="s">
        <v>633</v>
      </c>
      <c r="E9" s="43"/>
      <c r="F9" s="43"/>
      <c r="G9" s="46"/>
      <c r="H9" s="47"/>
      <c r="I9" s="46"/>
      <c r="J9" s="47"/>
      <c r="K9" s="46"/>
    </row>
    <row r="10" spans="1:11" x14ac:dyDescent="0.25">
      <c r="A10" s="43"/>
      <c r="B10" s="43"/>
      <c r="C10" s="43"/>
      <c r="D10" s="43"/>
      <c r="E10" s="43" t="s">
        <v>634</v>
      </c>
      <c r="F10" s="43"/>
      <c r="G10" s="46">
        <v>277971.90000000002</v>
      </c>
      <c r="H10" s="47"/>
      <c r="I10" s="46">
        <v>274971.90000000002</v>
      </c>
      <c r="J10" s="47"/>
      <c r="K10" s="46">
        <f t="shared" ref="K10:K17" si="0">ROUND((G10-I10),5)</f>
        <v>3000</v>
      </c>
    </row>
    <row r="11" spans="1:11" x14ac:dyDescent="0.25">
      <c r="A11" s="43"/>
      <c r="B11" s="43"/>
      <c r="C11" s="43"/>
      <c r="D11" s="43"/>
      <c r="E11" s="43" t="s">
        <v>635</v>
      </c>
      <c r="F11" s="43"/>
      <c r="G11" s="46">
        <v>116244.71</v>
      </c>
      <c r="H11" s="47"/>
      <c r="I11" s="46">
        <v>590682.02</v>
      </c>
      <c r="J11" s="47"/>
      <c r="K11" s="46">
        <f t="shared" si="0"/>
        <v>-474437.31</v>
      </c>
    </row>
    <row r="12" spans="1:11" x14ac:dyDescent="0.25">
      <c r="A12" s="43"/>
      <c r="B12" s="43"/>
      <c r="C12" s="43"/>
      <c r="D12" s="43"/>
      <c r="E12" s="43" t="s">
        <v>636</v>
      </c>
      <c r="F12" s="43"/>
      <c r="G12" s="46">
        <v>210196.82</v>
      </c>
      <c r="H12" s="47"/>
      <c r="I12" s="46">
        <v>145890.39000000001</v>
      </c>
      <c r="J12" s="47"/>
      <c r="K12" s="46">
        <f t="shared" si="0"/>
        <v>64306.43</v>
      </c>
    </row>
    <row r="13" spans="1:11" x14ac:dyDescent="0.25">
      <c r="A13" s="43"/>
      <c r="B13" s="43"/>
      <c r="C13" s="43"/>
      <c r="D13" s="43"/>
      <c r="E13" s="43" t="s">
        <v>637</v>
      </c>
      <c r="F13" s="43"/>
      <c r="G13" s="46">
        <v>9112.58</v>
      </c>
      <c r="H13" s="47"/>
      <c r="I13" s="46">
        <v>8379.36</v>
      </c>
      <c r="J13" s="47"/>
      <c r="K13" s="46">
        <f t="shared" si="0"/>
        <v>733.22</v>
      </c>
    </row>
    <row r="14" spans="1:11" x14ac:dyDescent="0.25">
      <c r="A14" s="43"/>
      <c r="B14" s="43"/>
      <c r="C14" s="43"/>
      <c r="D14" s="43"/>
      <c r="E14" s="43" t="s">
        <v>638</v>
      </c>
      <c r="F14" s="43"/>
      <c r="G14" s="46">
        <v>57.42</v>
      </c>
      <c r="H14" s="47"/>
      <c r="I14" s="46">
        <v>57.41</v>
      </c>
      <c r="J14" s="47"/>
      <c r="K14" s="46">
        <f t="shared" si="0"/>
        <v>0.01</v>
      </c>
    </row>
    <row r="15" spans="1:11" ht="15.75" thickBot="1" x14ac:dyDescent="0.3">
      <c r="A15" s="43"/>
      <c r="B15" s="43"/>
      <c r="C15" s="43"/>
      <c r="D15" s="43"/>
      <c r="E15" s="43" t="s">
        <v>639</v>
      </c>
      <c r="F15" s="43"/>
      <c r="G15" s="49">
        <v>0.14000000000000001</v>
      </c>
      <c r="H15" s="47"/>
      <c r="I15" s="49">
        <v>0.14000000000000001</v>
      </c>
      <c r="J15" s="47"/>
      <c r="K15" s="49">
        <f t="shared" si="0"/>
        <v>0</v>
      </c>
    </row>
    <row r="16" spans="1:11" ht="15.75" thickBot="1" x14ac:dyDescent="0.3">
      <c r="A16" s="43"/>
      <c r="B16" s="43"/>
      <c r="C16" s="43"/>
      <c r="D16" s="43" t="s">
        <v>640</v>
      </c>
      <c r="E16" s="43"/>
      <c r="F16" s="43"/>
      <c r="G16" s="50">
        <f>ROUND(SUM(G9:G15),5)</f>
        <v>613583.56999999995</v>
      </c>
      <c r="H16" s="47"/>
      <c r="I16" s="50">
        <f>ROUND(SUM(I9:I15),5)</f>
        <v>1019981.22</v>
      </c>
      <c r="J16" s="47"/>
      <c r="K16" s="50">
        <f t="shared" si="0"/>
        <v>-406397.65</v>
      </c>
    </row>
    <row r="17" spans="1:11" x14ac:dyDescent="0.25">
      <c r="A17" s="43"/>
      <c r="B17" s="43"/>
      <c r="C17" s="43" t="s">
        <v>641</v>
      </c>
      <c r="D17" s="43"/>
      <c r="E17" s="43"/>
      <c r="F17" s="43"/>
      <c r="G17" s="46">
        <f>ROUND(G8+G16,5)</f>
        <v>613583.56999999995</v>
      </c>
      <c r="H17" s="47"/>
      <c r="I17" s="46">
        <f>ROUND(I8+I16,5)</f>
        <v>1019981.22</v>
      </c>
      <c r="J17" s="47"/>
      <c r="K17" s="46">
        <f t="shared" si="0"/>
        <v>-406397.65</v>
      </c>
    </row>
    <row r="18" spans="1:11" x14ac:dyDescent="0.25">
      <c r="A18" s="43"/>
      <c r="B18" s="43"/>
      <c r="C18" s="43" t="s">
        <v>642</v>
      </c>
      <c r="D18" s="43"/>
      <c r="E18" s="43"/>
      <c r="F18" s="43"/>
      <c r="G18" s="46"/>
      <c r="H18" s="47"/>
      <c r="I18" s="46"/>
      <c r="J18" s="47"/>
      <c r="K18" s="46"/>
    </row>
    <row r="19" spans="1:11" x14ac:dyDescent="0.25">
      <c r="A19" s="43"/>
      <c r="B19" s="43"/>
      <c r="C19" s="43"/>
      <c r="D19" s="43" t="s">
        <v>643</v>
      </c>
      <c r="E19" s="43"/>
      <c r="F19" s="43"/>
      <c r="G19" s="46"/>
      <c r="H19" s="47"/>
      <c r="I19" s="46"/>
      <c r="J19" s="47"/>
      <c r="K19" s="46"/>
    </row>
    <row r="20" spans="1:11" ht="15.75" thickBot="1" x14ac:dyDescent="0.3">
      <c r="A20" s="43"/>
      <c r="B20" s="43"/>
      <c r="C20" s="43"/>
      <c r="D20" s="43"/>
      <c r="E20" s="43" t="s">
        <v>644</v>
      </c>
      <c r="F20" s="43"/>
      <c r="G20" s="49">
        <v>44943.23</v>
      </c>
      <c r="H20" s="47"/>
      <c r="I20" s="49">
        <v>52094.6</v>
      </c>
      <c r="J20" s="47"/>
      <c r="K20" s="49">
        <f>ROUND((G20-I20),5)</f>
        <v>-7151.37</v>
      </c>
    </row>
    <row r="21" spans="1:11" ht="15.75" thickBot="1" x14ac:dyDescent="0.3">
      <c r="A21" s="43"/>
      <c r="B21" s="43"/>
      <c r="C21" s="43"/>
      <c r="D21" s="43" t="s">
        <v>645</v>
      </c>
      <c r="E21" s="43"/>
      <c r="F21" s="43"/>
      <c r="G21" s="50">
        <f>ROUND(SUM(G19:G20),5)</f>
        <v>44943.23</v>
      </c>
      <c r="H21" s="47"/>
      <c r="I21" s="50">
        <f>ROUND(SUM(I19:I20),5)</f>
        <v>52094.6</v>
      </c>
      <c r="J21" s="47"/>
      <c r="K21" s="50">
        <f>ROUND((G21-I21),5)</f>
        <v>-7151.37</v>
      </c>
    </row>
    <row r="22" spans="1:11" x14ac:dyDescent="0.25">
      <c r="A22" s="43"/>
      <c r="B22" s="43"/>
      <c r="C22" s="43" t="s">
        <v>646</v>
      </c>
      <c r="D22" s="43"/>
      <c r="E22" s="43"/>
      <c r="F22" s="43"/>
      <c r="G22" s="46">
        <f>ROUND(G18+G21,5)</f>
        <v>44943.23</v>
      </c>
      <c r="H22" s="47"/>
      <c r="I22" s="46">
        <f>ROUND(I18+I21,5)</f>
        <v>52094.6</v>
      </c>
      <c r="J22" s="47"/>
      <c r="K22" s="46">
        <f>ROUND((G22-I22),5)</f>
        <v>-7151.37</v>
      </c>
    </row>
    <row r="23" spans="1:11" x14ac:dyDescent="0.25">
      <c r="A23" s="43"/>
      <c r="B23" s="43"/>
      <c r="C23" s="43" t="s">
        <v>647</v>
      </c>
      <c r="D23" s="43"/>
      <c r="E23" s="43"/>
      <c r="F23" s="43"/>
      <c r="G23" s="46"/>
      <c r="H23" s="47"/>
      <c r="I23" s="46"/>
      <c r="J23" s="47"/>
      <c r="K23" s="46"/>
    </row>
    <row r="24" spans="1:11" x14ac:dyDescent="0.25">
      <c r="A24" s="43"/>
      <c r="B24" s="43"/>
      <c r="C24" s="43"/>
      <c r="D24" s="43" t="s">
        <v>648</v>
      </c>
      <c r="E24" s="43"/>
      <c r="F24" s="43"/>
      <c r="G24" s="46"/>
      <c r="H24" s="47"/>
      <c r="I24" s="46"/>
      <c r="J24" s="47"/>
      <c r="K24" s="46"/>
    </row>
    <row r="25" spans="1:11" x14ac:dyDescent="0.25">
      <c r="A25" s="43"/>
      <c r="B25" s="43"/>
      <c r="C25" s="43"/>
      <c r="D25" s="43"/>
      <c r="E25" s="43" t="s">
        <v>649</v>
      </c>
      <c r="F25" s="43"/>
      <c r="G25" s="46">
        <v>1843.92</v>
      </c>
      <c r="H25" s="47"/>
      <c r="I25" s="46">
        <v>1692.97</v>
      </c>
      <c r="J25" s="47"/>
      <c r="K25" s="46">
        <f t="shared" ref="K25:K40" si="1">ROUND((G25-I25),5)</f>
        <v>150.94999999999999</v>
      </c>
    </row>
    <row r="26" spans="1:11" x14ac:dyDescent="0.25">
      <c r="A26" s="43"/>
      <c r="B26" s="43"/>
      <c r="C26" s="43"/>
      <c r="D26" s="43"/>
      <c r="E26" s="43" t="s">
        <v>704</v>
      </c>
      <c r="F26" s="43"/>
      <c r="G26" s="46">
        <v>419.34</v>
      </c>
      <c r="H26" s="47"/>
      <c r="I26" s="46">
        <v>203.25</v>
      </c>
      <c r="J26" s="47"/>
      <c r="K26" s="46">
        <f t="shared" si="1"/>
        <v>216.09</v>
      </c>
    </row>
    <row r="27" spans="1:11" x14ac:dyDescent="0.25">
      <c r="A27" s="43"/>
      <c r="B27" s="43"/>
      <c r="C27" s="43"/>
      <c r="D27" s="43"/>
      <c r="E27" s="43" t="s">
        <v>650</v>
      </c>
      <c r="F27" s="43"/>
      <c r="G27" s="46">
        <v>488.55</v>
      </c>
      <c r="H27" s="47"/>
      <c r="I27" s="46">
        <v>421.18</v>
      </c>
      <c r="J27" s="47"/>
      <c r="K27" s="46">
        <f t="shared" si="1"/>
        <v>67.37</v>
      </c>
    </row>
    <row r="28" spans="1:11" x14ac:dyDescent="0.25">
      <c r="A28" s="43"/>
      <c r="B28" s="43"/>
      <c r="C28" s="43"/>
      <c r="D28" s="43"/>
      <c r="E28" s="43" t="s">
        <v>651</v>
      </c>
      <c r="F28" s="43"/>
      <c r="G28" s="46">
        <v>1452.89</v>
      </c>
      <c r="H28" s="47"/>
      <c r="I28" s="46">
        <v>1495.15</v>
      </c>
      <c r="J28" s="47"/>
      <c r="K28" s="46">
        <f t="shared" si="1"/>
        <v>-42.26</v>
      </c>
    </row>
    <row r="29" spans="1:11" x14ac:dyDescent="0.25">
      <c r="A29" s="43"/>
      <c r="B29" s="43"/>
      <c r="C29" s="43"/>
      <c r="D29" s="43"/>
      <c r="E29" s="43" t="s">
        <v>652</v>
      </c>
      <c r="F29" s="43"/>
      <c r="G29" s="46">
        <v>258.76</v>
      </c>
      <c r="H29" s="47"/>
      <c r="I29" s="46">
        <v>238.45</v>
      </c>
      <c r="J29" s="47"/>
      <c r="K29" s="46">
        <f t="shared" si="1"/>
        <v>20.309999999999999</v>
      </c>
    </row>
    <row r="30" spans="1:11" x14ac:dyDescent="0.25">
      <c r="A30" s="43"/>
      <c r="B30" s="43"/>
      <c r="C30" s="43"/>
      <c r="D30" s="43"/>
      <c r="E30" s="43" t="s">
        <v>653</v>
      </c>
      <c r="F30" s="43"/>
      <c r="G30" s="46">
        <v>201.52</v>
      </c>
      <c r="H30" s="47"/>
      <c r="I30" s="46">
        <v>218.02</v>
      </c>
      <c r="J30" s="47"/>
      <c r="K30" s="46">
        <f t="shared" si="1"/>
        <v>-16.5</v>
      </c>
    </row>
    <row r="31" spans="1:11" x14ac:dyDescent="0.25">
      <c r="A31" s="43"/>
      <c r="B31" s="43"/>
      <c r="C31" s="43"/>
      <c r="D31" s="43"/>
      <c r="E31" s="43" t="s">
        <v>654</v>
      </c>
      <c r="F31" s="43"/>
      <c r="G31" s="46">
        <v>137.18</v>
      </c>
      <c r="H31" s="47"/>
      <c r="I31" s="46">
        <v>238.1</v>
      </c>
      <c r="J31" s="47"/>
      <c r="K31" s="46">
        <f t="shared" si="1"/>
        <v>-100.92</v>
      </c>
    </row>
    <row r="32" spans="1:11" x14ac:dyDescent="0.25">
      <c r="A32" s="43"/>
      <c r="B32" s="43"/>
      <c r="C32" s="43"/>
      <c r="D32" s="43"/>
      <c r="E32" s="43" t="s">
        <v>700</v>
      </c>
      <c r="F32" s="43"/>
      <c r="G32" s="46">
        <v>70.900000000000006</v>
      </c>
      <c r="H32" s="47"/>
      <c r="I32" s="46">
        <v>79.23</v>
      </c>
      <c r="J32" s="47"/>
      <c r="K32" s="46">
        <f t="shared" si="1"/>
        <v>-8.33</v>
      </c>
    </row>
    <row r="33" spans="1:11" x14ac:dyDescent="0.25">
      <c r="A33" s="43"/>
      <c r="B33" s="43"/>
      <c r="C33" s="43"/>
      <c r="D33" s="43"/>
      <c r="E33" s="43" t="s">
        <v>655</v>
      </c>
      <c r="F33" s="43"/>
      <c r="G33" s="46">
        <v>760.95</v>
      </c>
      <c r="H33" s="47"/>
      <c r="I33" s="46">
        <v>760.95</v>
      </c>
      <c r="J33" s="47"/>
      <c r="K33" s="46">
        <f t="shared" si="1"/>
        <v>0</v>
      </c>
    </row>
    <row r="34" spans="1:11" x14ac:dyDescent="0.25">
      <c r="A34" s="43"/>
      <c r="B34" s="43"/>
      <c r="C34" s="43"/>
      <c r="D34" s="43"/>
      <c r="E34" s="43" t="s">
        <v>656</v>
      </c>
      <c r="F34" s="43"/>
      <c r="G34" s="46">
        <v>27421.1</v>
      </c>
      <c r="H34" s="47"/>
      <c r="I34" s="46">
        <v>25084.400000000001</v>
      </c>
      <c r="J34" s="47"/>
      <c r="K34" s="46">
        <f t="shared" si="1"/>
        <v>2336.6999999999998</v>
      </c>
    </row>
    <row r="35" spans="1:11" x14ac:dyDescent="0.25">
      <c r="A35" s="43"/>
      <c r="B35" s="43"/>
      <c r="C35" s="43"/>
      <c r="D35" s="43"/>
      <c r="E35" s="43" t="s">
        <v>657</v>
      </c>
      <c r="F35" s="43"/>
      <c r="G35" s="46">
        <v>3860.12</v>
      </c>
      <c r="H35" s="47"/>
      <c r="I35" s="46">
        <v>2726.64</v>
      </c>
      <c r="J35" s="47"/>
      <c r="K35" s="46">
        <f t="shared" si="1"/>
        <v>1133.48</v>
      </c>
    </row>
    <row r="36" spans="1:11" x14ac:dyDescent="0.25">
      <c r="A36" s="43"/>
      <c r="B36" s="43"/>
      <c r="C36" s="43"/>
      <c r="D36" s="43"/>
      <c r="E36" s="43" t="s">
        <v>658</v>
      </c>
      <c r="F36" s="43"/>
      <c r="G36" s="46">
        <v>16372.63</v>
      </c>
      <c r="H36" s="47"/>
      <c r="I36" s="46">
        <v>15907.13</v>
      </c>
      <c r="J36" s="47"/>
      <c r="K36" s="46">
        <f t="shared" si="1"/>
        <v>465.5</v>
      </c>
    </row>
    <row r="37" spans="1:11" x14ac:dyDescent="0.25">
      <c r="A37" s="43"/>
      <c r="B37" s="43"/>
      <c r="C37" s="43"/>
      <c r="D37" s="43"/>
      <c r="E37" s="43" t="s">
        <v>659</v>
      </c>
      <c r="F37" s="43"/>
      <c r="G37" s="46">
        <v>6345.29</v>
      </c>
      <c r="H37" s="47"/>
      <c r="I37" s="46">
        <v>7060.08</v>
      </c>
      <c r="J37" s="47"/>
      <c r="K37" s="46">
        <f t="shared" si="1"/>
        <v>-714.79</v>
      </c>
    </row>
    <row r="38" spans="1:11" x14ac:dyDescent="0.25">
      <c r="A38" s="43"/>
      <c r="B38" s="43"/>
      <c r="C38" s="43"/>
      <c r="D38" s="43"/>
      <c r="E38" s="43" t="s">
        <v>660</v>
      </c>
      <c r="F38" s="43"/>
      <c r="G38" s="46">
        <v>1159.24</v>
      </c>
      <c r="H38" s="47"/>
      <c r="I38" s="46">
        <v>949.25</v>
      </c>
      <c r="J38" s="47"/>
      <c r="K38" s="46">
        <f t="shared" si="1"/>
        <v>209.99</v>
      </c>
    </row>
    <row r="39" spans="1:11" ht="15.75" thickBot="1" x14ac:dyDescent="0.3">
      <c r="A39" s="43"/>
      <c r="B39" s="43"/>
      <c r="C39" s="43"/>
      <c r="D39" s="43"/>
      <c r="E39" s="43" t="s">
        <v>661</v>
      </c>
      <c r="F39" s="43"/>
      <c r="G39" s="48">
        <v>1679.86</v>
      </c>
      <c r="H39" s="47"/>
      <c r="I39" s="48">
        <v>2006.64</v>
      </c>
      <c r="J39" s="47"/>
      <c r="K39" s="48">
        <f t="shared" si="1"/>
        <v>-326.77999999999997</v>
      </c>
    </row>
    <row r="40" spans="1:11" x14ac:dyDescent="0.25">
      <c r="A40" s="43"/>
      <c r="B40" s="43"/>
      <c r="C40" s="43"/>
      <c r="D40" s="43" t="s">
        <v>662</v>
      </c>
      <c r="E40" s="43"/>
      <c r="F40" s="43"/>
      <c r="G40" s="46">
        <f>ROUND(SUM(G24:G39),5)</f>
        <v>62472.25</v>
      </c>
      <c r="H40" s="47"/>
      <c r="I40" s="46">
        <f>ROUND(SUM(I24:I39),5)</f>
        <v>59081.440000000002</v>
      </c>
      <c r="J40" s="47"/>
      <c r="K40" s="46">
        <f t="shared" si="1"/>
        <v>3390.81</v>
      </c>
    </row>
    <row r="41" spans="1:11" x14ac:dyDescent="0.25">
      <c r="A41" s="43"/>
      <c r="B41" s="43"/>
      <c r="C41" s="43"/>
      <c r="D41" s="43" t="s">
        <v>647</v>
      </c>
      <c r="E41" s="43"/>
      <c r="F41" s="43"/>
      <c r="G41" s="46"/>
      <c r="H41" s="47"/>
      <c r="I41" s="46"/>
      <c r="J41" s="47"/>
      <c r="K41" s="46"/>
    </row>
    <row r="42" spans="1:11" x14ac:dyDescent="0.25">
      <c r="A42" s="43"/>
      <c r="B42" s="43"/>
      <c r="C42" s="43"/>
      <c r="D42" s="43"/>
      <c r="E42" s="43" t="s">
        <v>705</v>
      </c>
      <c r="F42" s="43"/>
      <c r="G42" s="46">
        <v>107275.5</v>
      </c>
      <c r="H42" s="47"/>
      <c r="I42" s="46">
        <v>100613.16</v>
      </c>
      <c r="J42" s="47"/>
      <c r="K42" s="46">
        <f t="shared" ref="K42:K52" si="2">ROUND((G42-I42),5)</f>
        <v>6662.34</v>
      </c>
    </row>
    <row r="43" spans="1:11" x14ac:dyDescent="0.25">
      <c r="A43" s="43"/>
      <c r="B43" s="43"/>
      <c r="C43" s="43"/>
      <c r="D43" s="43"/>
      <c r="E43" s="43" t="s">
        <v>701</v>
      </c>
      <c r="F43" s="43"/>
      <c r="G43" s="46">
        <v>-13344</v>
      </c>
      <c r="H43" s="47"/>
      <c r="I43" s="46">
        <v>-13344</v>
      </c>
      <c r="J43" s="47"/>
      <c r="K43" s="46">
        <f t="shared" si="2"/>
        <v>0</v>
      </c>
    </row>
    <row r="44" spans="1:11" x14ac:dyDescent="0.25">
      <c r="A44" s="43"/>
      <c r="B44" s="43"/>
      <c r="C44" s="43"/>
      <c r="D44" s="43"/>
      <c r="E44" s="43" t="s">
        <v>663</v>
      </c>
      <c r="F44" s="43"/>
      <c r="G44" s="46">
        <v>12500</v>
      </c>
      <c r="H44" s="47"/>
      <c r="I44" s="46">
        <v>12500</v>
      </c>
      <c r="J44" s="47"/>
      <c r="K44" s="46">
        <f t="shared" si="2"/>
        <v>0</v>
      </c>
    </row>
    <row r="45" spans="1:11" x14ac:dyDescent="0.25">
      <c r="A45" s="43"/>
      <c r="B45" s="43"/>
      <c r="C45" s="43"/>
      <c r="D45" s="43"/>
      <c r="E45" s="43" t="s">
        <v>739</v>
      </c>
      <c r="F45" s="43"/>
      <c r="G45" s="46">
        <v>7108.09</v>
      </c>
      <c r="H45" s="47"/>
      <c r="I45" s="46">
        <v>73.09</v>
      </c>
      <c r="J45" s="47"/>
      <c r="K45" s="46">
        <f t="shared" si="2"/>
        <v>7035</v>
      </c>
    </row>
    <row r="46" spans="1:11" x14ac:dyDescent="0.25">
      <c r="A46" s="43"/>
      <c r="B46" s="43"/>
      <c r="C46" s="43"/>
      <c r="D46" s="43"/>
      <c r="E46" s="43" t="s">
        <v>664</v>
      </c>
      <c r="F46" s="43"/>
      <c r="G46" s="46">
        <v>2115.06</v>
      </c>
      <c r="H46" s="47"/>
      <c r="I46" s="46">
        <v>1883.39</v>
      </c>
      <c r="J46" s="47"/>
      <c r="K46" s="46">
        <f t="shared" si="2"/>
        <v>231.67</v>
      </c>
    </row>
    <row r="47" spans="1:11" x14ac:dyDescent="0.25">
      <c r="A47" s="43"/>
      <c r="B47" s="43"/>
      <c r="C47" s="43"/>
      <c r="D47" s="43"/>
      <c r="E47" s="43" t="s">
        <v>665</v>
      </c>
      <c r="F47" s="43"/>
      <c r="G47" s="46">
        <v>6051.14</v>
      </c>
      <c r="H47" s="47"/>
      <c r="I47" s="46">
        <v>4669.96</v>
      </c>
      <c r="J47" s="47"/>
      <c r="K47" s="46">
        <f t="shared" si="2"/>
        <v>1381.18</v>
      </c>
    </row>
    <row r="48" spans="1:11" x14ac:dyDescent="0.25">
      <c r="A48" s="43"/>
      <c r="B48" s="43"/>
      <c r="C48" s="43"/>
      <c r="D48" s="43"/>
      <c r="E48" s="43" t="s">
        <v>666</v>
      </c>
      <c r="F48" s="43"/>
      <c r="G48" s="46">
        <v>17402</v>
      </c>
      <c r="H48" s="47"/>
      <c r="I48" s="46">
        <v>17402</v>
      </c>
      <c r="J48" s="47"/>
      <c r="K48" s="46">
        <f t="shared" si="2"/>
        <v>0</v>
      </c>
    </row>
    <row r="49" spans="1:11" ht="15.75" thickBot="1" x14ac:dyDescent="0.3">
      <c r="A49" s="43"/>
      <c r="B49" s="43"/>
      <c r="C49" s="43"/>
      <c r="D49" s="43"/>
      <c r="E49" s="43" t="s">
        <v>667</v>
      </c>
      <c r="F49" s="43"/>
      <c r="G49" s="49">
        <v>13234.45</v>
      </c>
      <c r="H49" s="47"/>
      <c r="I49" s="49">
        <v>18440.439999999999</v>
      </c>
      <c r="J49" s="47"/>
      <c r="K49" s="49">
        <f t="shared" si="2"/>
        <v>-5205.99</v>
      </c>
    </row>
    <row r="50" spans="1:11" ht="15.75" thickBot="1" x14ac:dyDescent="0.3">
      <c r="A50" s="43"/>
      <c r="B50" s="43"/>
      <c r="C50" s="43"/>
      <c r="D50" s="43" t="s">
        <v>668</v>
      </c>
      <c r="E50" s="43"/>
      <c r="F50" s="43"/>
      <c r="G50" s="51">
        <f>ROUND(SUM(G41:G49),5)</f>
        <v>152342.24</v>
      </c>
      <c r="H50" s="47"/>
      <c r="I50" s="51">
        <f>ROUND(SUM(I41:I49),5)</f>
        <v>142238.04</v>
      </c>
      <c r="J50" s="47"/>
      <c r="K50" s="51">
        <f t="shared" si="2"/>
        <v>10104.200000000001</v>
      </c>
    </row>
    <row r="51" spans="1:11" ht="15.75" thickBot="1" x14ac:dyDescent="0.3">
      <c r="A51" s="43"/>
      <c r="B51" s="43"/>
      <c r="C51" s="43" t="s">
        <v>668</v>
      </c>
      <c r="D51" s="43"/>
      <c r="E51" s="43"/>
      <c r="F51" s="43"/>
      <c r="G51" s="50">
        <f>ROUND(G23+G40+G50,5)</f>
        <v>214814.49</v>
      </c>
      <c r="H51" s="47"/>
      <c r="I51" s="50">
        <f>ROUND(I23+I40+I50,5)</f>
        <v>201319.48</v>
      </c>
      <c r="J51" s="47"/>
      <c r="K51" s="50">
        <f t="shared" si="2"/>
        <v>13495.01</v>
      </c>
    </row>
    <row r="52" spans="1:11" s="88" customFormat="1" ht="11.25" x14ac:dyDescent="0.2">
      <c r="A52" s="43"/>
      <c r="B52" s="43" t="s">
        <v>669</v>
      </c>
      <c r="C52" s="43"/>
      <c r="D52" s="43"/>
      <c r="E52" s="43"/>
      <c r="F52" s="43"/>
      <c r="G52" s="46">
        <f>ROUND(G7+G17+G22+G51,5)</f>
        <v>873341.29</v>
      </c>
      <c r="H52" s="47"/>
      <c r="I52" s="46">
        <f>ROUND(I7+I17+I22+I51,5)</f>
        <v>1273395.3</v>
      </c>
      <c r="J52" s="47"/>
      <c r="K52" s="46">
        <f t="shared" si="2"/>
        <v>-400054.01</v>
      </c>
    </row>
    <row r="53" spans="1:11" x14ac:dyDescent="0.25">
      <c r="A53" s="43"/>
      <c r="B53" s="43" t="s">
        <v>670</v>
      </c>
      <c r="C53" s="43"/>
      <c r="D53" s="43"/>
      <c r="E53" s="43"/>
      <c r="F53" s="43"/>
      <c r="G53" s="46"/>
      <c r="H53" s="47"/>
      <c r="I53" s="46"/>
      <c r="J53" s="47"/>
      <c r="K53" s="46"/>
    </row>
    <row r="54" spans="1:11" x14ac:dyDescent="0.25">
      <c r="A54" s="43"/>
      <c r="B54" s="43"/>
      <c r="C54" s="43" t="s">
        <v>670</v>
      </c>
      <c r="D54" s="43"/>
      <c r="E54" s="43"/>
      <c r="F54" s="43"/>
      <c r="G54" s="46"/>
      <c r="H54" s="47"/>
      <c r="I54" s="46"/>
      <c r="J54" s="47"/>
      <c r="K54" s="46"/>
    </row>
    <row r="55" spans="1:11" x14ac:dyDescent="0.25">
      <c r="A55" s="43"/>
      <c r="B55" s="43"/>
      <c r="C55" s="43"/>
      <c r="D55" s="43" t="s">
        <v>671</v>
      </c>
      <c r="E55" s="43"/>
      <c r="F55" s="43"/>
      <c r="G55" s="46">
        <v>20483.75</v>
      </c>
      <c r="H55" s="47"/>
      <c r="I55" s="46">
        <v>20483.75</v>
      </c>
      <c r="J55" s="47"/>
      <c r="K55" s="46">
        <f>ROUND((G55-I55),5)</f>
        <v>0</v>
      </c>
    </row>
    <row r="56" spans="1:11" ht="15.75" thickBot="1" x14ac:dyDescent="0.3">
      <c r="A56" s="43"/>
      <c r="B56" s="43"/>
      <c r="C56" s="43"/>
      <c r="D56" s="43" t="s">
        <v>672</v>
      </c>
      <c r="E56" s="43"/>
      <c r="F56" s="43"/>
      <c r="G56" s="49">
        <v>-8235</v>
      </c>
      <c r="H56" s="47"/>
      <c r="I56" s="49">
        <v>-8235</v>
      </c>
      <c r="J56" s="47"/>
      <c r="K56" s="49">
        <f>ROUND((G56-I56),5)</f>
        <v>0</v>
      </c>
    </row>
    <row r="57" spans="1:11" ht="15.75" thickBot="1" x14ac:dyDescent="0.3">
      <c r="A57" s="43"/>
      <c r="B57" s="43"/>
      <c r="C57" s="43" t="s">
        <v>673</v>
      </c>
      <c r="D57" s="43"/>
      <c r="E57" s="43"/>
      <c r="F57" s="43"/>
      <c r="G57" s="51">
        <f>ROUND(SUM(G54:G56),5)</f>
        <v>12248.75</v>
      </c>
      <c r="H57" s="47"/>
      <c r="I57" s="51">
        <f>ROUND(SUM(I54:I56),5)</f>
        <v>12248.75</v>
      </c>
      <c r="J57" s="47"/>
      <c r="K57" s="51">
        <f>ROUND((G57-I57),5)</f>
        <v>0</v>
      </c>
    </row>
    <row r="58" spans="1:11" ht="15.75" thickBot="1" x14ac:dyDescent="0.3">
      <c r="A58" s="43"/>
      <c r="B58" s="43" t="s">
        <v>673</v>
      </c>
      <c r="C58" s="43"/>
      <c r="D58" s="43"/>
      <c r="E58" s="43"/>
      <c r="F58" s="43"/>
      <c r="G58" s="51">
        <f>ROUND(G53+G57,5)</f>
        <v>12248.75</v>
      </c>
      <c r="H58" s="47"/>
      <c r="I58" s="51">
        <f>ROUND(I53+I57,5)</f>
        <v>12248.75</v>
      </c>
      <c r="J58" s="47"/>
      <c r="K58" s="51">
        <f>ROUND((G58-I58),5)</f>
        <v>0</v>
      </c>
    </row>
    <row r="59" spans="1:11" ht="15.75" thickBot="1" x14ac:dyDescent="0.3">
      <c r="A59" s="43" t="s">
        <v>674</v>
      </c>
      <c r="B59" s="43"/>
      <c r="C59" s="43"/>
      <c r="D59" s="43"/>
      <c r="E59" s="43"/>
      <c r="F59" s="43"/>
      <c r="G59" s="52">
        <f>ROUND(G6+G52+G58,5)</f>
        <v>885590.04</v>
      </c>
      <c r="H59" s="43"/>
      <c r="I59" s="52">
        <f>ROUND(I6+I52+I58,5)</f>
        <v>1285644.05</v>
      </c>
      <c r="J59" s="43"/>
      <c r="K59" s="52">
        <f>ROUND((G59-I59),5)</f>
        <v>-400054.01</v>
      </c>
    </row>
    <row r="60" spans="1:11" ht="15.75" thickTop="1" x14ac:dyDescent="0.25">
      <c r="A60" s="43" t="s">
        <v>675</v>
      </c>
      <c r="B60" s="43"/>
      <c r="C60" s="43"/>
      <c r="D60" s="43"/>
      <c r="E60" s="43"/>
      <c r="F60" s="43"/>
      <c r="G60" s="46"/>
      <c r="H60" s="47"/>
      <c r="I60" s="46"/>
      <c r="J60" s="47"/>
      <c r="K60" s="46"/>
    </row>
    <row r="61" spans="1:11" x14ac:dyDescent="0.25">
      <c r="A61" s="43"/>
      <c r="B61" s="43" t="s">
        <v>676</v>
      </c>
      <c r="C61" s="43"/>
      <c r="D61" s="43"/>
      <c r="E61" s="43"/>
      <c r="F61" s="43"/>
      <c r="G61" s="46"/>
      <c r="H61" s="47"/>
      <c r="I61" s="46"/>
      <c r="J61" s="47"/>
      <c r="K61" s="46"/>
    </row>
    <row r="62" spans="1:11" x14ac:dyDescent="0.25">
      <c r="A62" s="43"/>
      <c r="B62" s="43"/>
      <c r="C62" s="43" t="s">
        <v>677</v>
      </c>
      <c r="D62" s="43"/>
      <c r="E62" s="43"/>
      <c r="F62" s="43"/>
      <c r="G62" s="46"/>
      <c r="H62" s="47"/>
      <c r="I62" s="46"/>
      <c r="J62" s="47"/>
      <c r="K62" s="46"/>
    </row>
    <row r="63" spans="1:11" x14ac:dyDescent="0.25">
      <c r="A63" s="43"/>
      <c r="B63" s="43"/>
      <c r="C63" s="43"/>
      <c r="D63" s="43" t="s">
        <v>678</v>
      </c>
      <c r="E63" s="43"/>
      <c r="F63" s="43"/>
      <c r="G63" s="46"/>
      <c r="H63" s="47"/>
      <c r="I63" s="46"/>
      <c r="J63" s="47"/>
      <c r="K63" s="46"/>
    </row>
    <row r="64" spans="1:11" ht="15.75" thickBot="1" x14ac:dyDescent="0.3">
      <c r="A64" s="43"/>
      <c r="B64" s="43"/>
      <c r="C64" s="43"/>
      <c r="D64" s="43"/>
      <c r="E64" s="43" t="s">
        <v>679</v>
      </c>
      <c r="F64" s="43"/>
      <c r="G64" s="48">
        <v>114570.4</v>
      </c>
      <c r="H64" s="47"/>
      <c r="I64" s="48">
        <v>462285.82</v>
      </c>
      <c r="J64" s="47"/>
      <c r="K64" s="48">
        <f>ROUND((G64-I64),5)</f>
        <v>-347715.42</v>
      </c>
    </row>
    <row r="65" spans="1:11" x14ac:dyDescent="0.25">
      <c r="A65" s="43"/>
      <c r="B65" s="43"/>
      <c r="C65" s="43"/>
      <c r="D65" s="43" t="s">
        <v>680</v>
      </c>
      <c r="E65" s="43"/>
      <c r="F65" s="43"/>
      <c r="G65" s="46">
        <f>ROUND(SUM(G63:G64),5)</f>
        <v>114570.4</v>
      </c>
      <c r="H65" s="47"/>
      <c r="I65" s="46">
        <f>ROUND(SUM(I63:I64),5)</f>
        <v>462285.82</v>
      </c>
      <c r="J65" s="47"/>
      <c r="K65" s="46">
        <f>ROUND((G65-I65),5)</f>
        <v>-347715.42</v>
      </c>
    </row>
    <row r="66" spans="1:11" x14ac:dyDescent="0.25">
      <c r="A66" s="43"/>
      <c r="B66" s="43"/>
      <c r="C66" s="43"/>
      <c r="D66" s="43" t="s">
        <v>681</v>
      </c>
      <c r="E66" s="43"/>
      <c r="F66" s="43"/>
      <c r="G66" s="46"/>
      <c r="H66" s="47"/>
      <c r="I66" s="46"/>
      <c r="J66" s="47"/>
      <c r="K66" s="46"/>
    </row>
    <row r="67" spans="1:11" x14ac:dyDescent="0.25">
      <c r="A67" s="43"/>
      <c r="B67" s="43"/>
      <c r="C67" s="43"/>
      <c r="D67" s="43"/>
      <c r="E67" s="43" t="s">
        <v>706</v>
      </c>
      <c r="F67" s="43"/>
      <c r="G67" s="46"/>
      <c r="H67" s="47"/>
      <c r="I67" s="46"/>
      <c r="J67" s="47"/>
      <c r="K67" s="46"/>
    </row>
    <row r="68" spans="1:11" x14ac:dyDescent="0.25">
      <c r="A68" s="43"/>
      <c r="B68" s="43"/>
      <c r="C68" s="43"/>
      <c r="D68" s="43"/>
      <c r="E68" s="43"/>
      <c r="F68" s="43" t="s">
        <v>707</v>
      </c>
      <c r="G68" s="46">
        <v>0</v>
      </c>
      <c r="H68" s="47"/>
      <c r="I68" s="46">
        <v>149062.32</v>
      </c>
      <c r="J68" s="47"/>
      <c r="K68" s="46">
        <f t="shared" ref="K68:K74" si="3">ROUND((G68-I68),5)</f>
        <v>-149062.32</v>
      </c>
    </row>
    <row r="69" spans="1:11" x14ac:dyDescent="0.25">
      <c r="A69" s="43"/>
      <c r="B69" s="43"/>
      <c r="C69" s="43"/>
      <c r="D69" s="43"/>
      <c r="E69" s="43"/>
      <c r="F69" s="43" t="s">
        <v>708</v>
      </c>
      <c r="G69" s="46">
        <v>0</v>
      </c>
      <c r="H69" s="47"/>
      <c r="I69" s="46">
        <v>9162.42</v>
      </c>
      <c r="J69" s="47"/>
      <c r="K69" s="46">
        <f t="shared" si="3"/>
        <v>-9162.42</v>
      </c>
    </row>
    <row r="70" spans="1:11" x14ac:dyDescent="0.25">
      <c r="A70" s="43"/>
      <c r="B70" s="43"/>
      <c r="C70" s="43"/>
      <c r="D70" s="43"/>
      <c r="E70" s="43"/>
      <c r="F70" s="43" t="s">
        <v>709</v>
      </c>
      <c r="G70" s="46">
        <v>0</v>
      </c>
      <c r="H70" s="47"/>
      <c r="I70" s="46">
        <v>133551.6</v>
      </c>
      <c r="J70" s="47"/>
      <c r="K70" s="46">
        <f t="shared" si="3"/>
        <v>-133551.6</v>
      </c>
    </row>
    <row r="71" spans="1:11" x14ac:dyDescent="0.25">
      <c r="A71" s="43"/>
      <c r="B71" s="43"/>
      <c r="C71" s="43"/>
      <c r="D71" s="43"/>
      <c r="E71" s="43"/>
      <c r="F71" s="43" t="s">
        <v>710</v>
      </c>
      <c r="G71" s="46">
        <v>0</v>
      </c>
      <c r="H71" s="47"/>
      <c r="I71" s="46">
        <v>12321.74</v>
      </c>
      <c r="J71" s="47"/>
      <c r="K71" s="46">
        <f t="shared" si="3"/>
        <v>-12321.74</v>
      </c>
    </row>
    <row r="72" spans="1:11" x14ac:dyDescent="0.25">
      <c r="A72" s="43"/>
      <c r="B72" s="43"/>
      <c r="C72" s="43"/>
      <c r="D72" s="43"/>
      <c r="E72" s="43"/>
      <c r="F72" s="43" t="s">
        <v>711</v>
      </c>
      <c r="G72" s="46">
        <v>0</v>
      </c>
      <c r="H72" s="47"/>
      <c r="I72" s="46">
        <v>59364.38</v>
      </c>
      <c r="J72" s="47"/>
      <c r="K72" s="46">
        <f t="shared" si="3"/>
        <v>-59364.38</v>
      </c>
    </row>
    <row r="73" spans="1:11" ht="15.75" thickBot="1" x14ac:dyDescent="0.3">
      <c r="A73" s="43"/>
      <c r="B73" s="43"/>
      <c r="C73" s="43"/>
      <c r="D73" s="43"/>
      <c r="E73" s="43"/>
      <c r="F73" s="43" t="s">
        <v>712</v>
      </c>
      <c r="G73" s="48">
        <v>0</v>
      </c>
      <c r="H73" s="47"/>
      <c r="I73" s="48">
        <v>6887.58</v>
      </c>
      <c r="J73" s="47"/>
      <c r="K73" s="48">
        <f t="shared" si="3"/>
        <v>-6887.58</v>
      </c>
    </row>
    <row r="74" spans="1:11" x14ac:dyDescent="0.25">
      <c r="A74" s="43"/>
      <c r="B74" s="43"/>
      <c r="C74" s="43"/>
      <c r="D74" s="43"/>
      <c r="E74" s="43" t="s">
        <v>713</v>
      </c>
      <c r="F74" s="43"/>
      <c r="G74" s="46">
        <f>ROUND(SUM(G67:G73),5)</f>
        <v>0</v>
      </c>
      <c r="H74" s="47"/>
      <c r="I74" s="46">
        <f>ROUND(SUM(I67:I73),5)</f>
        <v>370350.04</v>
      </c>
      <c r="J74" s="47"/>
      <c r="K74" s="46">
        <f t="shared" si="3"/>
        <v>-370350.04</v>
      </c>
    </row>
    <row r="75" spans="1:11" x14ac:dyDescent="0.25">
      <c r="A75" s="43"/>
      <c r="B75" s="43"/>
      <c r="C75" s="43"/>
      <c r="D75" s="43"/>
      <c r="E75" s="43" t="s">
        <v>681</v>
      </c>
      <c r="F75" s="43"/>
      <c r="G75" s="46"/>
      <c r="H75" s="47"/>
      <c r="I75" s="46"/>
      <c r="J75" s="47"/>
      <c r="K75" s="46"/>
    </row>
    <row r="76" spans="1:11" x14ac:dyDescent="0.25">
      <c r="A76" s="43"/>
      <c r="B76" s="43"/>
      <c r="C76" s="43"/>
      <c r="D76" s="43"/>
      <c r="E76" s="43"/>
      <c r="F76" s="43" t="s">
        <v>682</v>
      </c>
      <c r="G76" s="46">
        <v>98955.93</v>
      </c>
      <c r="H76" s="47"/>
      <c r="I76" s="46">
        <v>79885.97</v>
      </c>
      <c r="J76" s="47"/>
      <c r="K76" s="46">
        <f t="shared" ref="K76:K88" si="4">ROUND((G76-I76),5)</f>
        <v>19069.96</v>
      </c>
    </row>
    <row r="77" spans="1:11" s="88" customFormat="1" ht="11.25" x14ac:dyDescent="0.2">
      <c r="A77" s="43"/>
      <c r="B77" s="43"/>
      <c r="C77" s="43"/>
      <c r="D77" s="43"/>
      <c r="E77" s="43"/>
      <c r="F77" s="43" t="s">
        <v>683</v>
      </c>
      <c r="G77" s="46">
        <v>48107.98</v>
      </c>
      <c r="H77" s="47"/>
      <c r="I77" s="46">
        <v>42942.73</v>
      </c>
      <c r="J77" s="47"/>
      <c r="K77" s="46">
        <f t="shared" si="4"/>
        <v>5165.25</v>
      </c>
    </row>
    <row r="78" spans="1:11" x14ac:dyDescent="0.25">
      <c r="A78" s="43"/>
      <c r="B78" s="43"/>
      <c r="C78" s="43"/>
      <c r="D78" s="43"/>
      <c r="E78" s="43"/>
      <c r="F78" s="43" t="s">
        <v>736</v>
      </c>
      <c r="G78" s="46">
        <v>0</v>
      </c>
      <c r="H78" s="47"/>
      <c r="I78" s="46">
        <v>1950</v>
      </c>
      <c r="J78" s="47"/>
      <c r="K78" s="46">
        <f t="shared" si="4"/>
        <v>-1950</v>
      </c>
    </row>
    <row r="79" spans="1:11" x14ac:dyDescent="0.25">
      <c r="A79" s="43"/>
      <c r="B79" s="43"/>
      <c r="C79" s="43"/>
      <c r="D79" s="43"/>
      <c r="E79" s="43"/>
      <c r="F79" s="43" t="s">
        <v>684</v>
      </c>
      <c r="G79" s="46">
        <v>280510</v>
      </c>
      <c r="H79" s="47"/>
      <c r="I79" s="46">
        <v>277510</v>
      </c>
      <c r="J79" s="47"/>
      <c r="K79" s="46">
        <f t="shared" si="4"/>
        <v>3000</v>
      </c>
    </row>
    <row r="80" spans="1:11" x14ac:dyDescent="0.25">
      <c r="A80" s="43"/>
      <c r="B80" s="43"/>
      <c r="C80" s="43"/>
      <c r="D80" s="43"/>
      <c r="E80" s="43"/>
      <c r="F80" s="43" t="s">
        <v>714</v>
      </c>
      <c r="G80" s="46">
        <v>315.58999999999997</v>
      </c>
      <c r="H80" s="47"/>
      <c r="I80" s="46">
        <v>-279.73</v>
      </c>
      <c r="J80" s="47"/>
      <c r="K80" s="46">
        <f t="shared" si="4"/>
        <v>595.32000000000005</v>
      </c>
    </row>
    <row r="81" spans="1:11" x14ac:dyDescent="0.25">
      <c r="A81" s="43"/>
      <c r="B81" s="43"/>
      <c r="C81" s="43"/>
      <c r="D81" s="43"/>
      <c r="E81" s="43"/>
      <c r="F81" s="43" t="s">
        <v>685</v>
      </c>
      <c r="G81" s="46">
        <v>0</v>
      </c>
      <c r="H81" s="47"/>
      <c r="I81" s="46">
        <v>665.98</v>
      </c>
      <c r="J81" s="47"/>
      <c r="K81" s="46">
        <f t="shared" si="4"/>
        <v>-665.98</v>
      </c>
    </row>
    <row r="82" spans="1:11" x14ac:dyDescent="0.25">
      <c r="A82" s="43"/>
      <c r="B82" s="43"/>
      <c r="C82" s="43"/>
      <c r="D82" s="43"/>
      <c r="E82" s="43"/>
      <c r="F82" s="43" t="s">
        <v>686</v>
      </c>
      <c r="G82" s="46">
        <v>930</v>
      </c>
      <c r="H82" s="47"/>
      <c r="I82" s="46">
        <v>1220</v>
      </c>
      <c r="J82" s="47"/>
      <c r="K82" s="46">
        <f t="shared" si="4"/>
        <v>-290</v>
      </c>
    </row>
    <row r="83" spans="1:11" x14ac:dyDescent="0.25">
      <c r="A83" s="43"/>
      <c r="B83" s="43"/>
      <c r="C83" s="43"/>
      <c r="D83" s="43"/>
      <c r="E83" s="43"/>
      <c r="F83" s="43" t="s">
        <v>687</v>
      </c>
      <c r="G83" s="46">
        <v>44.15</v>
      </c>
      <c r="H83" s="47"/>
      <c r="I83" s="46">
        <v>30005.5</v>
      </c>
      <c r="J83" s="47"/>
      <c r="K83" s="46">
        <f t="shared" si="4"/>
        <v>-29961.35</v>
      </c>
    </row>
    <row r="84" spans="1:11" ht="15.75" thickBot="1" x14ac:dyDescent="0.3">
      <c r="A84" s="43"/>
      <c r="B84" s="43"/>
      <c r="C84" s="43"/>
      <c r="D84" s="43"/>
      <c r="E84" s="43"/>
      <c r="F84" s="43" t="s">
        <v>688</v>
      </c>
      <c r="G84" s="49">
        <v>372945.38</v>
      </c>
      <c r="H84" s="47"/>
      <c r="I84" s="49">
        <v>90699.83</v>
      </c>
      <c r="J84" s="47"/>
      <c r="K84" s="49">
        <f t="shared" si="4"/>
        <v>282245.55</v>
      </c>
    </row>
    <row r="85" spans="1:11" ht="15.75" thickBot="1" x14ac:dyDescent="0.3">
      <c r="A85" s="43"/>
      <c r="B85" s="43"/>
      <c r="C85" s="43"/>
      <c r="D85" s="43"/>
      <c r="E85" s="43" t="s">
        <v>689</v>
      </c>
      <c r="F85" s="43"/>
      <c r="G85" s="51">
        <f>ROUND(SUM(G75:G84),5)</f>
        <v>801809.03</v>
      </c>
      <c r="H85" s="47"/>
      <c r="I85" s="51">
        <f>ROUND(SUM(I75:I84),5)</f>
        <v>524600.28</v>
      </c>
      <c r="J85" s="47"/>
      <c r="K85" s="51">
        <f t="shared" si="4"/>
        <v>277208.75</v>
      </c>
    </row>
    <row r="86" spans="1:11" ht="15.75" thickBot="1" x14ac:dyDescent="0.3">
      <c r="A86" s="43"/>
      <c r="B86" s="43"/>
      <c r="C86" s="43"/>
      <c r="D86" s="43" t="s">
        <v>689</v>
      </c>
      <c r="E86" s="43"/>
      <c r="F86" s="43"/>
      <c r="G86" s="51">
        <f>ROUND(G66+G74+G85,5)</f>
        <v>801809.03</v>
      </c>
      <c r="H86" s="47"/>
      <c r="I86" s="51">
        <f>ROUND(I66+I74+I85,5)</f>
        <v>894950.32</v>
      </c>
      <c r="J86" s="47"/>
      <c r="K86" s="51">
        <f t="shared" si="4"/>
        <v>-93141.29</v>
      </c>
    </row>
    <row r="87" spans="1:11" ht="15.75" thickBot="1" x14ac:dyDescent="0.3">
      <c r="A87" s="43"/>
      <c r="B87" s="43"/>
      <c r="C87" s="43" t="s">
        <v>690</v>
      </c>
      <c r="D87" s="43"/>
      <c r="E87" s="43"/>
      <c r="F87" s="43"/>
      <c r="G87" s="50">
        <f>ROUND(G62+G65+G86,5)</f>
        <v>916379.43</v>
      </c>
      <c r="H87" s="47"/>
      <c r="I87" s="50">
        <f>ROUND(I62+I65+I86,5)</f>
        <v>1357236.14</v>
      </c>
      <c r="J87" s="47"/>
      <c r="K87" s="50">
        <f t="shared" si="4"/>
        <v>-440856.71</v>
      </c>
    </row>
    <row r="88" spans="1:11" x14ac:dyDescent="0.25">
      <c r="A88" s="43"/>
      <c r="B88" s="43" t="s">
        <v>691</v>
      </c>
      <c r="C88" s="43"/>
      <c r="D88" s="43"/>
      <c r="E88" s="43"/>
      <c r="F88" s="43"/>
      <c r="G88" s="46">
        <f>ROUND(G61+G87,5)</f>
        <v>916379.43</v>
      </c>
      <c r="H88" s="47"/>
      <c r="I88" s="46">
        <f>ROUND(I61+I87,5)</f>
        <v>1357236.14</v>
      </c>
      <c r="J88" s="47"/>
      <c r="K88" s="46">
        <f t="shared" si="4"/>
        <v>-440856.71</v>
      </c>
    </row>
    <row r="89" spans="1:11" x14ac:dyDescent="0.25">
      <c r="A89" s="43"/>
      <c r="B89" s="43" t="s">
        <v>692</v>
      </c>
      <c r="C89" s="43"/>
      <c r="D89" s="43"/>
      <c r="E89" s="43"/>
      <c r="F89" s="43"/>
      <c r="G89" s="46"/>
      <c r="H89" s="47"/>
      <c r="I89" s="46"/>
      <c r="J89" s="47"/>
      <c r="K89" s="46"/>
    </row>
    <row r="90" spans="1:11" x14ac:dyDescent="0.25">
      <c r="A90" s="43"/>
      <c r="B90" s="43"/>
      <c r="C90" s="43" t="s">
        <v>693</v>
      </c>
      <c r="D90" s="43"/>
      <c r="E90" s="43"/>
      <c r="F90" s="43"/>
      <c r="G90" s="46">
        <v>601978.93999999994</v>
      </c>
      <c r="H90" s="47"/>
      <c r="I90" s="46">
        <v>576478.93999999994</v>
      </c>
      <c r="J90" s="47"/>
      <c r="K90" s="46">
        <f>ROUND((G90-I90),5)</f>
        <v>25500</v>
      </c>
    </row>
    <row r="91" spans="1:11" x14ac:dyDescent="0.25">
      <c r="A91" s="43"/>
      <c r="B91" s="43"/>
      <c r="C91" s="43" t="s">
        <v>694</v>
      </c>
      <c r="D91" s="43"/>
      <c r="E91" s="43"/>
      <c r="F91" s="43"/>
      <c r="G91" s="46">
        <v>-312456.08</v>
      </c>
      <c r="H91" s="47"/>
      <c r="I91" s="46">
        <v>-312456.08</v>
      </c>
      <c r="J91" s="47"/>
      <c r="K91" s="46">
        <f>ROUND((G91-I91),5)</f>
        <v>0</v>
      </c>
    </row>
    <row r="92" spans="1:11" ht="15.75" thickBot="1" x14ac:dyDescent="0.3">
      <c r="A92" s="43"/>
      <c r="B92" s="43"/>
      <c r="C92" s="43" t="s">
        <v>629</v>
      </c>
      <c r="D92" s="43"/>
      <c r="E92" s="43"/>
      <c r="F92" s="43"/>
      <c r="G92" s="49">
        <v>-320312.25</v>
      </c>
      <c r="H92" s="47"/>
      <c r="I92" s="49">
        <v>-335614.95</v>
      </c>
      <c r="J92" s="47"/>
      <c r="K92" s="49">
        <f>ROUND((G92-I92),5)</f>
        <v>15302.7</v>
      </c>
    </row>
    <row r="93" spans="1:11" ht="15.75" thickBot="1" x14ac:dyDescent="0.3">
      <c r="A93" s="43"/>
      <c r="B93" s="43" t="s">
        <v>695</v>
      </c>
      <c r="C93" s="43"/>
      <c r="D93" s="43"/>
      <c r="E93" s="43"/>
      <c r="F93" s="43"/>
      <c r="G93" s="51">
        <f>ROUND(SUM(G89:G92),5)</f>
        <v>-30789.39</v>
      </c>
      <c r="H93" s="47"/>
      <c r="I93" s="51">
        <f>ROUND(SUM(I89:I92),5)</f>
        <v>-71592.09</v>
      </c>
      <c r="J93" s="47"/>
      <c r="K93" s="51">
        <f>ROUND((G93-I93),5)</f>
        <v>40802.699999999997</v>
      </c>
    </row>
    <row r="94" spans="1:11" ht="15.75" thickBot="1" x14ac:dyDescent="0.3">
      <c r="A94" s="43" t="s">
        <v>696</v>
      </c>
      <c r="B94" s="43"/>
      <c r="C94" s="43"/>
      <c r="D94" s="43"/>
      <c r="E94" s="43"/>
      <c r="F94" s="43"/>
      <c r="G94" s="52">
        <f>ROUND(G60+G88+G93,5)</f>
        <v>885590.04</v>
      </c>
      <c r="H94" s="43"/>
      <c r="I94" s="52">
        <f>ROUND(I60+I88+I93,5)</f>
        <v>1285644.05</v>
      </c>
      <c r="J94" s="43"/>
      <c r="K94" s="52">
        <f>ROUND((G94-I94),5)</f>
        <v>-400054.01</v>
      </c>
    </row>
    <row r="95" spans="1:11" ht="15.75" thickTop="1" x14ac:dyDescent="0.25"/>
  </sheetData>
  <pageMargins left="0.7" right="0.7" top="0.75" bottom="0.75" header="0.1" footer="0.3"/>
  <pageSetup orientation="portrait" r:id="rId1"/>
  <headerFooter>
    <oddHeader>&amp;L&amp;"Arial,Bold"&amp;8 1:00 PM
&amp;"Arial,Bold"&amp;8 12/16/20
&amp;"Arial,Bold"&amp;8 Accrual Basis&amp;C&amp;"Arial,Bold"&amp;12 The Place Master Association Inc
&amp;"Arial,Bold"&amp;14 Balance Sheet
&amp;"Arial,Bold"&amp;10 As of November 30,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8194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8194" r:id="rId4" name="HEADER"/>
      </mc:Fallback>
    </mc:AlternateContent>
    <mc:AlternateContent xmlns:mc="http://schemas.openxmlformats.org/markup-compatibility/2006">
      <mc:Choice Requires="x14">
        <control shapeId="8193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8193" r:id="rId6" name="FILTER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S216"/>
  <sheetViews>
    <sheetView workbookViewId="0">
      <selection activeCell="C5" sqref="C5"/>
    </sheetView>
  </sheetViews>
  <sheetFormatPr defaultColWidth="8.7109375" defaultRowHeight="15" x14ac:dyDescent="0.25"/>
  <cols>
    <col min="1" max="1" width="10.7109375" style="64" bestFit="1" customWidth="1"/>
    <col min="2" max="2" width="2.7109375" style="64" customWidth="1"/>
    <col min="3" max="3" width="30.7109375" style="64" customWidth="1"/>
    <col min="4" max="4" width="27.5703125" style="56" customWidth="1"/>
    <col min="5" max="5" width="2.28515625" style="56" customWidth="1"/>
    <col min="6" max="6" width="8.7109375" style="42"/>
    <col min="7" max="7" width="32.28515625" style="11" bestFit="1" customWidth="1"/>
    <col min="8" max="8" width="8.7109375" style="11"/>
    <col min="9" max="10" width="8.7109375" style="42"/>
    <col min="11" max="11" width="32.28515625" style="28" customWidth="1"/>
    <col min="12" max="12" width="5.42578125" style="56" bestFit="1" customWidth="1"/>
    <col min="13" max="13" width="32.28515625" style="11" bestFit="1" customWidth="1"/>
    <col min="14" max="14" width="32.28515625" style="28" customWidth="1"/>
    <col min="15" max="19" width="8.7109375" style="11"/>
    <col min="20" max="16384" width="8.7109375" style="42"/>
  </cols>
  <sheetData>
    <row r="1" spans="1:14" ht="15.75" thickBot="1" x14ac:dyDescent="0.3">
      <c r="A1" s="43"/>
      <c r="B1" s="43"/>
      <c r="C1" s="43"/>
      <c r="D1" s="45"/>
      <c r="E1" s="44"/>
      <c r="G1" s="23"/>
      <c r="H1" s="23"/>
      <c r="K1" s="43"/>
      <c r="L1" s="45"/>
      <c r="N1" s="22"/>
    </row>
    <row r="2" spans="1:14" ht="16.5" thickTop="1" thickBot="1" x14ac:dyDescent="0.3">
      <c r="A2" s="53"/>
      <c r="B2" s="53"/>
      <c r="C2" s="53"/>
      <c r="D2" s="54" t="s">
        <v>37</v>
      </c>
      <c r="E2" s="55"/>
      <c r="F2" s="41"/>
      <c r="G2" s="23"/>
      <c r="H2" s="23"/>
      <c r="K2" s="53"/>
      <c r="L2" s="54" t="s">
        <v>37</v>
      </c>
      <c r="N2" s="24"/>
    </row>
    <row r="3" spans="1:14" ht="15.75" thickTop="1" x14ac:dyDescent="0.25">
      <c r="A3" s="43" t="s">
        <v>25</v>
      </c>
      <c r="B3" s="43"/>
      <c r="C3" s="43"/>
      <c r="D3" s="46"/>
      <c r="E3" s="47"/>
      <c r="G3" s="23"/>
      <c r="H3" s="23"/>
      <c r="K3" s="43"/>
      <c r="L3" s="46"/>
      <c r="N3" s="22"/>
    </row>
    <row r="4" spans="1:14" x14ac:dyDescent="0.25">
      <c r="A4" s="43"/>
      <c r="B4" s="43" t="s">
        <v>72</v>
      </c>
      <c r="C4" s="43"/>
      <c r="D4" s="46"/>
      <c r="E4" s="47"/>
      <c r="G4" s="25" t="s">
        <v>26</v>
      </c>
      <c r="H4" s="23"/>
      <c r="K4" s="43"/>
      <c r="L4" s="46"/>
      <c r="N4" s="22"/>
    </row>
    <row r="5" spans="1:14" x14ac:dyDescent="0.25">
      <c r="A5" s="43"/>
      <c r="B5" s="43"/>
      <c r="C5" s="43" t="s">
        <v>95</v>
      </c>
      <c r="D5" s="46">
        <v>0</v>
      </c>
      <c r="E5" s="47"/>
      <c r="G5" s="43" t="s">
        <v>95</v>
      </c>
      <c r="H5" s="25" t="b">
        <f t="shared" ref="H5:H36" si="0">G5=C5</f>
        <v>1</v>
      </c>
      <c r="K5" s="43" t="s">
        <v>154</v>
      </c>
      <c r="L5" s="46">
        <v>0</v>
      </c>
      <c r="M5" s="30"/>
      <c r="N5" s="22"/>
    </row>
    <row r="6" spans="1:14" x14ac:dyDescent="0.25">
      <c r="A6" s="43"/>
      <c r="B6" s="43"/>
      <c r="C6" s="43" t="s">
        <v>96</v>
      </c>
      <c r="D6" s="46">
        <v>0</v>
      </c>
      <c r="E6" s="47"/>
      <c r="G6" s="43" t="s">
        <v>96</v>
      </c>
      <c r="H6" s="25" t="b">
        <f t="shared" si="0"/>
        <v>1</v>
      </c>
      <c r="K6" s="43" t="s">
        <v>39</v>
      </c>
      <c r="L6" s="46">
        <v>0</v>
      </c>
      <c r="M6" s="30"/>
      <c r="N6" s="22"/>
    </row>
    <row r="7" spans="1:14" x14ac:dyDescent="0.25">
      <c r="A7" s="43"/>
      <c r="B7" s="43"/>
      <c r="C7" s="43" t="s">
        <v>97</v>
      </c>
      <c r="D7" s="46">
        <v>0</v>
      </c>
      <c r="E7" s="47"/>
      <c r="G7" s="43" t="s">
        <v>97</v>
      </c>
      <c r="H7" s="25" t="b">
        <f t="shared" si="0"/>
        <v>1</v>
      </c>
      <c r="K7" s="43" t="s">
        <v>40</v>
      </c>
      <c r="L7" s="46">
        <v>0</v>
      </c>
      <c r="M7" s="30"/>
      <c r="N7" s="22"/>
    </row>
    <row r="8" spans="1:14" x14ac:dyDescent="0.25">
      <c r="A8" s="43"/>
      <c r="B8" s="43"/>
      <c r="C8" s="43" t="s">
        <v>98</v>
      </c>
      <c r="D8" s="46">
        <v>0</v>
      </c>
      <c r="E8" s="47"/>
      <c r="G8" s="43" t="s">
        <v>98</v>
      </c>
      <c r="H8" s="25" t="b">
        <f t="shared" si="0"/>
        <v>1</v>
      </c>
      <c r="K8" s="43" t="s">
        <v>157</v>
      </c>
      <c r="L8" s="46">
        <v>0</v>
      </c>
      <c r="M8" s="30"/>
      <c r="N8" s="22"/>
    </row>
    <row r="9" spans="1:14" x14ac:dyDescent="0.25">
      <c r="A9" s="43"/>
      <c r="B9" s="43"/>
      <c r="C9" s="43" t="s">
        <v>99</v>
      </c>
      <c r="D9" s="46">
        <v>0</v>
      </c>
      <c r="E9" s="47"/>
      <c r="G9" s="43" t="s">
        <v>99</v>
      </c>
      <c r="H9" s="25" t="b">
        <f t="shared" si="0"/>
        <v>1</v>
      </c>
      <c r="K9" s="43" t="s">
        <v>158</v>
      </c>
      <c r="L9" s="46">
        <v>0</v>
      </c>
      <c r="M9" s="27"/>
      <c r="N9" s="22"/>
    </row>
    <row r="10" spans="1:14" x14ac:dyDescent="0.25">
      <c r="A10" s="43"/>
      <c r="B10" s="43"/>
      <c r="C10" s="43" t="s">
        <v>100</v>
      </c>
      <c r="D10" s="46">
        <v>0</v>
      </c>
      <c r="E10" s="47"/>
      <c r="G10" s="43" t="s">
        <v>100</v>
      </c>
      <c r="H10" s="25" t="b">
        <f t="shared" si="0"/>
        <v>1</v>
      </c>
      <c r="J10" s="26"/>
      <c r="K10" s="43" t="s">
        <v>159</v>
      </c>
      <c r="L10" s="46">
        <v>0</v>
      </c>
      <c r="M10" s="30"/>
      <c r="N10" s="22"/>
    </row>
    <row r="11" spans="1:14" x14ac:dyDescent="0.25">
      <c r="A11" s="43"/>
      <c r="B11" s="43"/>
      <c r="C11" s="43" t="s">
        <v>73</v>
      </c>
      <c r="D11" s="46">
        <v>0</v>
      </c>
      <c r="E11" s="47"/>
      <c r="G11" s="43" t="s">
        <v>73</v>
      </c>
      <c r="H11" s="25" t="b">
        <f t="shared" si="0"/>
        <v>1</v>
      </c>
      <c r="K11" s="43" t="s">
        <v>36</v>
      </c>
      <c r="L11" s="46">
        <v>0</v>
      </c>
      <c r="M11" s="30"/>
      <c r="N11" s="22"/>
    </row>
    <row r="12" spans="1:14" x14ac:dyDescent="0.25">
      <c r="A12" s="43"/>
      <c r="B12" s="43"/>
      <c r="C12" s="43" t="s">
        <v>74</v>
      </c>
      <c r="D12" s="46">
        <v>0</v>
      </c>
      <c r="E12" s="47"/>
      <c r="G12" s="43" t="s">
        <v>74</v>
      </c>
      <c r="H12" s="25" t="b">
        <f t="shared" si="0"/>
        <v>1</v>
      </c>
      <c r="K12" s="43" t="s">
        <v>41</v>
      </c>
      <c r="L12" s="46">
        <v>0</v>
      </c>
      <c r="M12" s="30"/>
      <c r="N12" s="22"/>
    </row>
    <row r="13" spans="1:14" x14ac:dyDescent="0.25">
      <c r="A13" s="43"/>
      <c r="B13" s="43"/>
      <c r="C13" s="43" t="s">
        <v>101</v>
      </c>
      <c r="D13" s="46">
        <v>0</v>
      </c>
      <c r="E13" s="47"/>
      <c r="G13" s="43" t="s">
        <v>101</v>
      </c>
      <c r="H13" s="25" t="b">
        <f t="shared" si="0"/>
        <v>1</v>
      </c>
      <c r="K13" s="43" t="s">
        <v>42</v>
      </c>
      <c r="L13" s="46">
        <v>0</v>
      </c>
      <c r="M13" s="30"/>
      <c r="N13" s="22"/>
    </row>
    <row r="14" spans="1:14" x14ac:dyDescent="0.25">
      <c r="A14" s="43"/>
      <c r="B14" s="43"/>
      <c r="C14" s="43" t="s">
        <v>75</v>
      </c>
      <c r="D14" s="46">
        <v>0</v>
      </c>
      <c r="E14" s="47"/>
      <c r="G14" s="43" t="s">
        <v>75</v>
      </c>
      <c r="H14" s="25" t="b">
        <f t="shared" si="0"/>
        <v>1</v>
      </c>
      <c r="K14" s="43" t="s">
        <v>13</v>
      </c>
      <c r="L14" s="46">
        <v>0</v>
      </c>
      <c r="M14" s="30"/>
      <c r="N14" s="22"/>
    </row>
    <row r="15" spans="1:14" x14ac:dyDescent="0.25">
      <c r="A15" s="43"/>
      <c r="B15" s="43"/>
      <c r="C15" s="43" t="s">
        <v>76</v>
      </c>
      <c r="D15" s="46">
        <v>0</v>
      </c>
      <c r="E15" s="47"/>
      <c r="G15" s="43" t="s">
        <v>76</v>
      </c>
      <c r="H15" s="25" t="b">
        <f t="shared" si="0"/>
        <v>1</v>
      </c>
      <c r="K15" s="43" t="s">
        <v>43</v>
      </c>
      <c r="L15" s="46">
        <v>0</v>
      </c>
      <c r="M15" s="30"/>
      <c r="N15" s="22"/>
    </row>
    <row r="16" spans="1:14" x14ac:dyDescent="0.25">
      <c r="A16" s="43"/>
      <c r="B16" s="43"/>
      <c r="C16" s="43" t="s">
        <v>102</v>
      </c>
      <c r="D16" s="46">
        <v>0</v>
      </c>
      <c r="E16" s="47"/>
      <c r="G16" s="43" t="s">
        <v>102</v>
      </c>
      <c r="H16" s="25" t="b">
        <f t="shared" si="0"/>
        <v>1</v>
      </c>
      <c r="K16" s="43" t="s">
        <v>221</v>
      </c>
      <c r="L16" s="46">
        <v>0</v>
      </c>
      <c r="M16" s="30"/>
      <c r="N16" s="22"/>
    </row>
    <row r="17" spans="1:14" x14ac:dyDescent="0.25">
      <c r="A17" s="43"/>
      <c r="B17" s="43"/>
      <c r="C17" s="43" t="s">
        <v>77</v>
      </c>
      <c r="D17" s="46">
        <v>0</v>
      </c>
      <c r="E17" s="47"/>
      <c r="G17" s="43" t="s">
        <v>77</v>
      </c>
      <c r="H17" s="25" t="b">
        <f t="shared" si="0"/>
        <v>1</v>
      </c>
      <c r="K17" s="43" t="s">
        <v>18</v>
      </c>
      <c r="L17" s="46">
        <v>0</v>
      </c>
      <c r="M17" s="30"/>
      <c r="N17" s="22"/>
    </row>
    <row r="18" spans="1:14" x14ac:dyDescent="0.25">
      <c r="A18" s="43"/>
      <c r="B18" s="43"/>
      <c r="C18" s="43" t="s">
        <v>27</v>
      </c>
      <c r="D18" s="46">
        <v>0</v>
      </c>
      <c r="E18" s="47"/>
      <c r="G18" s="43" t="s">
        <v>27</v>
      </c>
      <c r="H18" s="25" t="b">
        <f t="shared" si="0"/>
        <v>1</v>
      </c>
      <c r="K18" s="43" t="s">
        <v>14</v>
      </c>
      <c r="L18" s="46">
        <v>0</v>
      </c>
      <c r="M18" s="30"/>
      <c r="N18" s="22"/>
    </row>
    <row r="19" spans="1:14" ht="15.75" thickBot="1" x14ac:dyDescent="0.3">
      <c r="A19" s="43"/>
      <c r="B19" s="43"/>
      <c r="C19" s="43" t="s">
        <v>78</v>
      </c>
      <c r="D19" s="49">
        <v>0</v>
      </c>
      <c r="E19" s="47"/>
      <c r="G19" s="43" t="s">
        <v>78</v>
      </c>
      <c r="H19" s="25" t="b">
        <f t="shared" si="0"/>
        <v>1</v>
      </c>
      <c r="K19" s="43" t="s">
        <v>86</v>
      </c>
      <c r="L19" s="49">
        <v>0</v>
      </c>
      <c r="M19" s="30"/>
      <c r="N19" s="22"/>
    </row>
    <row r="20" spans="1:14" ht="15.75" thickBot="1" x14ac:dyDescent="0.3">
      <c r="A20" s="43"/>
      <c r="B20" s="43" t="s">
        <v>79</v>
      </c>
      <c r="C20" s="43"/>
      <c r="D20" s="50">
        <f>ROUND(SUM(D4:D19),5)</f>
        <v>0</v>
      </c>
      <c r="E20" s="47"/>
      <c r="G20" s="43"/>
      <c r="H20" s="25" t="b">
        <f t="shared" si="0"/>
        <v>1</v>
      </c>
      <c r="K20" s="43"/>
      <c r="L20" s="50">
        <f>ROUND(SUM(L4:L19),5)</f>
        <v>0</v>
      </c>
      <c r="M20" s="30"/>
      <c r="N20" s="22"/>
    </row>
    <row r="21" spans="1:14" x14ac:dyDescent="0.25">
      <c r="A21" s="43" t="s">
        <v>28</v>
      </c>
      <c r="B21" s="43"/>
      <c r="C21" s="43"/>
      <c r="D21" s="46">
        <f>ROUND(D3+D20,5)</f>
        <v>0</v>
      </c>
      <c r="E21" s="47"/>
      <c r="G21" s="43"/>
      <c r="H21" s="25" t="b">
        <f t="shared" si="0"/>
        <v>1</v>
      </c>
      <c r="K21" s="43"/>
      <c r="L21" s="46">
        <f>ROUND(L3+L20,5)</f>
        <v>0</v>
      </c>
      <c r="M21" s="30"/>
      <c r="N21" s="22"/>
    </row>
    <row r="22" spans="1:14" x14ac:dyDescent="0.25">
      <c r="A22" s="43" t="s">
        <v>29</v>
      </c>
      <c r="B22" s="43"/>
      <c r="C22" s="43"/>
      <c r="D22" s="46"/>
      <c r="E22" s="47"/>
      <c r="G22" s="43"/>
      <c r="H22" s="25" t="b">
        <f t="shared" si="0"/>
        <v>1</v>
      </c>
      <c r="K22" s="43"/>
      <c r="L22" s="46"/>
      <c r="M22" s="30"/>
      <c r="N22" s="22"/>
    </row>
    <row r="23" spans="1:14" x14ac:dyDescent="0.25">
      <c r="A23" s="43"/>
      <c r="B23" s="43" t="s">
        <v>103</v>
      </c>
      <c r="C23" s="43"/>
      <c r="D23" s="46"/>
      <c r="E23" s="47"/>
      <c r="G23" s="43"/>
      <c r="H23" s="25" t="b">
        <f t="shared" si="0"/>
        <v>1</v>
      </c>
      <c r="K23" s="43"/>
      <c r="L23" s="46"/>
      <c r="M23" s="30"/>
      <c r="N23" s="22"/>
    </row>
    <row r="24" spans="1:14" x14ac:dyDescent="0.25">
      <c r="A24" s="43"/>
      <c r="B24" s="43"/>
      <c r="C24" s="43" t="s">
        <v>80</v>
      </c>
      <c r="D24" s="46">
        <v>0</v>
      </c>
      <c r="E24" s="47"/>
      <c r="G24" s="43" t="s">
        <v>80</v>
      </c>
      <c r="H24" s="25" t="b">
        <f t="shared" si="0"/>
        <v>1</v>
      </c>
      <c r="K24" s="43" t="s">
        <v>47</v>
      </c>
      <c r="L24" s="46">
        <v>0</v>
      </c>
      <c r="M24" s="30"/>
      <c r="N24" s="22"/>
    </row>
    <row r="25" spans="1:14" x14ac:dyDescent="0.25">
      <c r="A25" s="43"/>
      <c r="B25" s="43"/>
      <c r="C25" s="43" t="s">
        <v>81</v>
      </c>
      <c r="D25" s="46">
        <v>0</v>
      </c>
      <c r="E25" s="47"/>
      <c r="G25" s="43" t="s">
        <v>81</v>
      </c>
      <c r="H25" s="25" t="b">
        <f t="shared" si="0"/>
        <v>1</v>
      </c>
      <c r="K25" s="43" t="s">
        <v>48</v>
      </c>
      <c r="L25" s="46">
        <v>0</v>
      </c>
      <c r="M25" s="27"/>
      <c r="N25" s="22"/>
    </row>
    <row r="26" spans="1:14" x14ac:dyDescent="0.25">
      <c r="A26" s="43"/>
      <c r="B26" s="43"/>
      <c r="C26" s="43" t="s">
        <v>104</v>
      </c>
      <c r="D26" s="46">
        <v>0</v>
      </c>
      <c r="E26" s="47"/>
      <c r="G26" s="43" t="s">
        <v>104</v>
      </c>
      <c r="H26" s="25" t="b">
        <f t="shared" si="0"/>
        <v>1</v>
      </c>
      <c r="K26" s="43" t="s">
        <v>161</v>
      </c>
      <c r="L26" s="46">
        <v>0</v>
      </c>
      <c r="M26" s="30"/>
      <c r="N26" s="22"/>
    </row>
    <row r="27" spans="1:14" x14ac:dyDescent="0.25">
      <c r="A27" s="43"/>
      <c r="B27" s="43"/>
      <c r="C27" s="43" t="s">
        <v>105</v>
      </c>
      <c r="D27" s="46">
        <v>0</v>
      </c>
      <c r="E27" s="47"/>
      <c r="G27" s="43" t="s">
        <v>105</v>
      </c>
      <c r="H27" s="25" t="b">
        <f t="shared" si="0"/>
        <v>1</v>
      </c>
      <c r="K27" s="43" t="s">
        <v>49</v>
      </c>
      <c r="L27" s="46">
        <v>0</v>
      </c>
      <c r="M27" s="30"/>
      <c r="N27" s="22"/>
    </row>
    <row r="28" spans="1:14" x14ac:dyDescent="0.25">
      <c r="A28" s="43"/>
      <c r="B28" s="43"/>
      <c r="C28" s="43" t="s">
        <v>82</v>
      </c>
      <c r="D28" s="46">
        <v>0</v>
      </c>
      <c r="E28" s="47"/>
      <c r="G28" s="43" t="s">
        <v>82</v>
      </c>
      <c r="H28" s="25" t="b">
        <f t="shared" si="0"/>
        <v>1</v>
      </c>
      <c r="K28" s="43" t="s">
        <v>50</v>
      </c>
      <c r="L28" s="46">
        <v>0</v>
      </c>
      <c r="M28" s="30"/>
      <c r="N28" s="22"/>
    </row>
    <row r="29" spans="1:14" x14ac:dyDescent="0.25">
      <c r="A29" s="43"/>
      <c r="B29" s="43"/>
      <c r="C29" s="43" t="s">
        <v>106</v>
      </c>
      <c r="D29" s="46">
        <v>0</v>
      </c>
      <c r="E29" s="47"/>
      <c r="G29" s="43" t="s">
        <v>106</v>
      </c>
      <c r="H29" s="25" t="b">
        <f t="shared" si="0"/>
        <v>1</v>
      </c>
      <c r="K29" s="43" t="s">
        <v>51</v>
      </c>
      <c r="L29" s="46">
        <v>0</v>
      </c>
      <c r="M29" s="30"/>
      <c r="N29" s="22"/>
    </row>
    <row r="30" spans="1:14" x14ac:dyDescent="0.25">
      <c r="A30" s="43"/>
      <c r="B30" s="43"/>
      <c r="C30" s="43" t="s">
        <v>107</v>
      </c>
      <c r="D30" s="46">
        <v>0</v>
      </c>
      <c r="E30" s="47"/>
      <c r="G30" s="43" t="s">
        <v>107</v>
      </c>
      <c r="H30" s="25" t="b">
        <f t="shared" si="0"/>
        <v>1</v>
      </c>
      <c r="K30" s="43" t="s">
        <v>52</v>
      </c>
      <c r="L30" s="46">
        <v>0</v>
      </c>
      <c r="M30" s="30"/>
      <c r="N30" s="22"/>
    </row>
    <row r="31" spans="1:14" x14ac:dyDescent="0.25">
      <c r="A31" s="43"/>
      <c r="B31" s="43"/>
      <c r="C31" s="43" t="s">
        <v>108</v>
      </c>
      <c r="D31" s="46">
        <v>0</v>
      </c>
      <c r="E31" s="47"/>
      <c r="G31" s="43" t="s">
        <v>108</v>
      </c>
      <c r="H31" s="25" t="b">
        <f t="shared" si="0"/>
        <v>1</v>
      </c>
      <c r="K31" s="43" t="s">
        <v>53</v>
      </c>
      <c r="L31" s="46">
        <v>0</v>
      </c>
      <c r="M31" s="30"/>
      <c r="N31" s="22"/>
    </row>
    <row r="32" spans="1:14" x14ac:dyDescent="0.25">
      <c r="A32" s="43"/>
      <c r="B32" s="43"/>
      <c r="C32" s="43" t="s">
        <v>109</v>
      </c>
      <c r="D32" s="46">
        <v>0</v>
      </c>
      <c r="E32" s="47"/>
      <c r="G32" s="43" t="s">
        <v>109</v>
      </c>
      <c r="H32" s="25" t="b">
        <f t="shared" si="0"/>
        <v>1</v>
      </c>
      <c r="K32" s="43" t="s">
        <v>54</v>
      </c>
      <c r="L32" s="46">
        <v>0</v>
      </c>
      <c r="M32" s="30"/>
      <c r="N32" s="22"/>
    </row>
    <row r="33" spans="1:14" x14ac:dyDescent="0.25">
      <c r="A33" s="43"/>
      <c r="B33" s="43"/>
      <c r="C33" s="43" t="s">
        <v>110</v>
      </c>
      <c r="D33" s="46">
        <v>0</v>
      </c>
      <c r="E33" s="47"/>
      <c r="G33" s="43" t="s">
        <v>110</v>
      </c>
      <c r="H33" s="25" t="b">
        <f t="shared" si="0"/>
        <v>1</v>
      </c>
      <c r="K33" s="43" t="s">
        <v>165</v>
      </c>
      <c r="L33" s="46">
        <v>0</v>
      </c>
      <c r="M33" s="30"/>
      <c r="N33" s="22"/>
    </row>
    <row r="34" spans="1:14" ht="15.75" thickBot="1" x14ac:dyDescent="0.3">
      <c r="A34" s="43"/>
      <c r="B34" s="43"/>
      <c r="C34" s="43" t="s">
        <v>111</v>
      </c>
      <c r="D34" s="48">
        <v>0</v>
      </c>
      <c r="E34" s="47"/>
      <c r="G34" s="43" t="s">
        <v>111</v>
      </c>
      <c r="H34" s="25" t="b">
        <f t="shared" si="0"/>
        <v>1</v>
      </c>
      <c r="K34" s="43" t="s">
        <v>32</v>
      </c>
      <c r="L34" s="48">
        <v>0</v>
      </c>
      <c r="M34" s="30"/>
      <c r="N34" s="22"/>
    </row>
    <row r="35" spans="1:14" x14ac:dyDescent="0.25">
      <c r="A35" s="43"/>
      <c r="B35" s="43" t="s">
        <v>112</v>
      </c>
      <c r="C35" s="43"/>
      <c r="D35" s="46">
        <f>ROUND(SUM(D23:D34),5)</f>
        <v>0</v>
      </c>
      <c r="E35" s="47"/>
      <c r="G35" s="43"/>
      <c r="H35" s="25" t="b">
        <f t="shared" si="0"/>
        <v>1</v>
      </c>
      <c r="K35" s="43"/>
      <c r="L35" s="46">
        <f>ROUND(SUM(L23:L34),5)</f>
        <v>0</v>
      </c>
      <c r="M35" s="30"/>
      <c r="N35" s="22"/>
    </row>
    <row r="36" spans="1:14" x14ac:dyDescent="0.25">
      <c r="A36" s="43"/>
      <c r="B36" s="43" t="s">
        <v>83</v>
      </c>
      <c r="C36" s="43"/>
      <c r="D36" s="46"/>
      <c r="E36" s="47"/>
      <c r="G36" s="43"/>
      <c r="H36" s="25" t="b">
        <f t="shared" si="0"/>
        <v>1</v>
      </c>
      <c r="K36" s="43"/>
      <c r="L36" s="46"/>
      <c r="M36" s="27"/>
      <c r="N36" s="22"/>
    </row>
    <row r="37" spans="1:14" x14ac:dyDescent="0.25">
      <c r="A37" s="43"/>
      <c r="B37" s="43"/>
      <c r="C37" s="43" t="s">
        <v>113</v>
      </c>
      <c r="D37" s="46">
        <v>0</v>
      </c>
      <c r="E37" s="47"/>
      <c r="G37" s="43" t="s">
        <v>113</v>
      </c>
      <c r="H37" s="25" t="b">
        <f t="shared" ref="H37:H68" si="1">G37=C37</f>
        <v>1</v>
      </c>
      <c r="K37" s="43" t="s">
        <v>167</v>
      </c>
      <c r="L37" s="46">
        <v>0</v>
      </c>
      <c r="M37" s="30"/>
      <c r="N37" s="22"/>
    </row>
    <row r="38" spans="1:14" x14ac:dyDescent="0.25">
      <c r="A38" s="43"/>
      <c r="B38" s="43"/>
      <c r="C38" s="43" t="s">
        <v>114</v>
      </c>
      <c r="D38" s="46">
        <v>0</v>
      </c>
      <c r="E38" s="47"/>
      <c r="G38" s="43" t="s">
        <v>114</v>
      </c>
      <c r="H38" s="25" t="b">
        <f t="shared" si="1"/>
        <v>1</v>
      </c>
      <c r="K38" s="43" t="s">
        <v>15</v>
      </c>
      <c r="L38" s="46">
        <v>0</v>
      </c>
      <c r="M38" s="30"/>
      <c r="N38" s="22"/>
    </row>
    <row r="39" spans="1:14" x14ac:dyDescent="0.25">
      <c r="A39" s="43"/>
      <c r="B39" s="43"/>
      <c r="C39" s="43" t="s">
        <v>115</v>
      </c>
      <c r="D39" s="46">
        <v>0</v>
      </c>
      <c r="E39" s="47"/>
      <c r="G39" s="43" t="s">
        <v>115</v>
      </c>
      <c r="H39" s="25" t="b">
        <f t="shared" si="1"/>
        <v>1</v>
      </c>
      <c r="K39" s="43" t="s">
        <v>169</v>
      </c>
      <c r="L39" s="46">
        <v>0</v>
      </c>
      <c r="M39" s="30"/>
      <c r="N39" s="22"/>
    </row>
    <row r="40" spans="1:14" x14ac:dyDescent="0.25">
      <c r="A40" s="43"/>
      <c r="B40" s="43"/>
      <c r="C40" s="43" t="s">
        <v>116</v>
      </c>
      <c r="D40" s="46">
        <v>0</v>
      </c>
      <c r="E40" s="47"/>
      <c r="G40" s="43" t="s">
        <v>116</v>
      </c>
      <c r="H40" s="25" t="b">
        <f t="shared" si="1"/>
        <v>1</v>
      </c>
      <c r="K40" s="43" t="s">
        <v>170</v>
      </c>
      <c r="L40" s="46">
        <v>0</v>
      </c>
      <c r="M40" s="30"/>
      <c r="N40" s="22"/>
    </row>
    <row r="41" spans="1:14" x14ac:dyDescent="0.25">
      <c r="A41" s="43"/>
      <c r="B41" s="43"/>
      <c r="C41" s="43" t="s">
        <v>117</v>
      </c>
      <c r="D41" s="46">
        <v>0</v>
      </c>
      <c r="E41" s="47"/>
      <c r="G41" s="43" t="s">
        <v>117</v>
      </c>
      <c r="H41" s="25" t="b">
        <f t="shared" si="1"/>
        <v>1</v>
      </c>
      <c r="K41" s="43" t="s">
        <v>172</v>
      </c>
      <c r="L41" s="46">
        <v>0</v>
      </c>
      <c r="M41" s="30"/>
      <c r="N41" s="22"/>
    </row>
    <row r="42" spans="1:14" x14ac:dyDescent="0.25">
      <c r="A42" s="43"/>
      <c r="B42" s="43"/>
      <c r="C42" s="43" t="s">
        <v>118</v>
      </c>
      <c r="D42" s="46">
        <v>0</v>
      </c>
      <c r="E42" s="47"/>
      <c r="G42" s="43" t="s">
        <v>118</v>
      </c>
      <c r="H42" s="25" t="b">
        <f t="shared" si="1"/>
        <v>1</v>
      </c>
      <c r="K42" s="43" t="s">
        <v>174</v>
      </c>
      <c r="L42" s="46">
        <v>0</v>
      </c>
      <c r="M42" s="30"/>
      <c r="N42" s="22"/>
    </row>
    <row r="43" spans="1:14" x14ac:dyDescent="0.25">
      <c r="A43" s="43"/>
      <c r="B43" s="43"/>
      <c r="C43" s="43" t="s">
        <v>119</v>
      </c>
      <c r="D43" s="46">
        <v>0</v>
      </c>
      <c r="E43" s="47"/>
      <c r="G43" s="43" t="s">
        <v>119</v>
      </c>
      <c r="H43" s="25" t="b">
        <f t="shared" si="1"/>
        <v>1</v>
      </c>
      <c r="K43" s="43" t="s">
        <v>176</v>
      </c>
      <c r="L43" s="46">
        <v>0</v>
      </c>
      <c r="M43" s="30"/>
      <c r="N43" s="22"/>
    </row>
    <row r="44" spans="1:14" x14ac:dyDescent="0.25">
      <c r="A44" s="43"/>
      <c r="B44" s="43"/>
      <c r="C44" s="43" t="s">
        <v>120</v>
      </c>
      <c r="D44" s="46">
        <v>0</v>
      </c>
      <c r="E44" s="47"/>
      <c r="G44" s="43" t="s">
        <v>120</v>
      </c>
      <c r="H44" s="25" t="b">
        <f t="shared" si="1"/>
        <v>1</v>
      </c>
      <c r="K44" s="43" t="s">
        <v>178</v>
      </c>
      <c r="L44" s="46">
        <v>0</v>
      </c>
      <c r="M44" s="30"/>
      <c r="N44" s="22"/>
    </row>
    <row r="45" spans="1:14" x14ac:dyDescent="0.25">
      <c r="A45" s="43"/>
      <c r="B45" s="43"/>
      <c r="C45" s="43" t="s">
        <v>121</v>
      </c>
      <c r="D45" s="46">
        <v>0</v>
      </c>
      <c r="E45" s="47"/>
      <c r="G45" s="43" t="s">
        <v>121</v>
      </c>
      <c r="H45" s="25" t="b">
        <f t="shared" si="1"/>
        <v>1</v>
      </c>
      <c r="K45" s="43" t="s">
        <v>19</v>
      </c>
      <c r="L45" s="46">
        <v>0</v>
      </c>
      <c r="M45" s="30"/>
      <c r="N45" s="22"/>
    </row>
    <row r="46" spans="1:14" x14ac:dyDescent="0.25">
      <c r="A46" s="43"/>
      <c r="B46" s="43"/>
      <c r="C46" s="43" t="s">
        <v>122</v>
      </c>
      <c r="D46" s="46">
        <v>0</v>
      </c>
      <c r="E46" s="47"/>
      <c r="G46" s="43" t="s">
        <v>122</v>
      </c>
      <c r="H46" s="25" t="b">
        <f t="shared" si="1"/>
        <v>1</v>
      </c>
      <c r="K46" s="43" t="s">
        <v>16</v>
      </c>
      <c r="L46" s="46">
        <v>0</v>
      </c>
      <c r="M46" s="30"/>
      <c r="N46" s="22"/>
    </row>
    <row r="47" spans="1:14" x14ac:dyDescent="0.25">
      <c r="A47" s="43"/>
      <c r="B47" s="43"/>
      <c r="C47" s="43" t="s">
        <v>123</v>
      </c>
      <c r="D47" s="46">
        <v>0</v>
      </c>
      <c r="E47" s="47"/>
      <c r="G47" s="43" t="s">
        <v>123</v>
      </c>
      <c r="H47" s="25" t="b">
        <f t="shared" si="1"/>
        <v>1</v>
      </c>
      <c r="K47" s="43" t="s">
        <v>182</v>
      </c>
      <c r="L47" s="46">
        <v>0</v>
      </c>
      <c r="M47" s="30"/>
      <c r="N47" s="22"/>
    </row>
    <row r="48" spans="1:14" x14ac:dyDescent="0.25">
      <c r="A48" s="43"/>
      <c r="B48" s="43"/>
      <c r="C48" s="43" t="s">
        <v>124</v>
      </c>
      <c r="D48" s="46">
        <v>0</v>
      </c>
      <c r="E48" s="47"/>
      <c r="G48" s="43" t="s">
        <v>124</v>
      </c>
      <c r="H48" s="25" t="b">
        <f t="shared" si="1"/>
        <v>1</v>
      </c>
      <c r="K48" s="43" t="s">
        <v>184</v>
      </c>
      <c r="L48" s="46">
        <v>0</v>
      </c>
      <c r="M48" s="30"/>
      <c r="N48" s="22"/>
    </row>
    <row r="49" spans="1:14" x14ac:dyDescent="0.25">
      <c r="A49" s="43"/>
      <c r="B49" s="43"/>
      <c r="C49" s="43" t="s">
        <v>125</v>
      </c>
      <c r="D49" s="46">
        <v>0</v>
      </c>
      <c r="E49" s="47"/>
      <c r="G49" s="43" t="s">
        <v>125</v>
      </c>
      <c r="H49" s="25" t="b">
        <f t="shared" si="1"/>
        <v>1</v>
      </c>
      <c r="K49" s="43" t="s">
        <v>60</v>
      </c>
      <c r="L49" s="46">
        <v>0</v>
      </c>
      <c r="M49" s="30"/>
      <c r="N49" s="22"/>
    </row>
    <row r="50" spans="1:14" x14ac:dyDescent="0.25">
      <c r="A50" s="43"/>
      <c r="B50" s="43"/>
      <c r="C50" s="43" t="s">
        <v>126</v>
      </c>
      <c r="D50" s="46">
        <v>0</v>
      </c>
      <c r="E50" s="47"/>
      <c r="G50" s="43" t="s">
        <v>126</v>
      </c>
      <c r="H50" s="25" t="b">
        <f t="shared" si="1"/>
        <v>1</v>
      </c>
      <c r="K50" s="43" t="s">
        <v>187</v>
      </c>
      <c r="L50" s="46">
        <v>0</v>
      </c>
      <c r="M50" s="30"/>
      <c r="N50" s="22"/>
    </row>
    <row r="51" spans="1:14" x14ac:dyDescent="0.25">
      <c r="A51" s="43"/>
      <c r="B51" s="43"/>
      <c r="C51" s="43" t="s">
        <v>127</v>
      </c>
      <c r="D51" s="46">
        <v>0</v>
      </c>
      <c r="E51" s="47"/>
      <c r="G51" s="43" t="s">
        <v>127</v>
      </c>
      <c r="H51" s="25" t="b">
        <f t="shared" si="1"/>
        <v>1</v>
      </c>
      <c r="K51" s="43" t="s">
        <v>189</v>
      </c>
      <c r="L51" s="46">
        <v>0</v>
      </c>
      <c r="M51" s="30"/>
      <c r="N51" s="22"/>
    </row>
    <row r="52" spans="1:14" x14ac:dyDescent="0.25">
      <c r="A52" s="43"/>
      <c r="B52" s="43"/>
      <c r="C52" s="43" t="s">
        <v>128</v>
      </c>
      <c r="D52" s="46">
        <v>0</v>
      </c>
      <c r="E52" s="47"/>
      <c r="G52" s="43" t="s">
        <v>128</v>
      </c>
      <c r="H52" s="25" t="b">
        <f t="shared" si="1"/>
        <v>1</v>
      </c>
      <c r="K52" s="43" t="s">
        <v>191</v>
      </c>
      <c r="L52" s="46">
        <v>0</v>
      </c>
      <c r="M52" s="30"/>
      <c r="N52" s="22"/>
    </row>
    <row r="53" spans="1:14" x14ac:dyDescent="0.25">
      <c r="A53" s="43"/>
      <c r="B53" s="43"/>
      <c r="C53" s="43" t="s">
        <v>129</v>
      </c>
      <c r="D53" s="46">
        <v>0</v>
      </c>
      <c r="E53" s="47"/>
      <c r="G53" s="43" t="s">
        <v>129</v>
      </c>
      <c r="H53" s="25" t="b">
        <f t="shared" si="1"/>
        <v>1</v>
      </c>
      <c r="K53" s="43" t="s">
        <v>61</v>
      </c>
      <c r="L53" s="46">
        <v>0</v>
      </c>
      <c r="M53" s="27"/>
      <c r="N53" s="22"/>
    </row>
    <row r="54" spans="1:14" ht="15.75" thickBot="1" x14ac:dyDescent="0.3">
      <c r="A54" s="43"/>
      <c r="B54" s="43"/>
      <c r="C54" s="43" t="s">
        <v>84</v>
      </c>
      <c r="D54" s="48">
        <v>0</v>
      </c>
      <c r="E54" s="47"/>
      <c r="G54" s="43" t="s">
        <v>84</v>
      </c>
      <c r="H54" s="25" t="b">
        <f t="shared" si="1"/>
        <v>1</v>
      </c>
      <c r="K54" s="43" t="s">
        <v>87</v>
      </c>
      <c r="L54" s="48">
        <v>0</v>
      </c>
      <c r="M54" s="30"/>
      <c r="N54" s="22"/>
    </row>
    <row r="55" spans="1:14" x14ac:dyDescent="0.25">
      <c r="A55" s="43"/>
      <c r="B55" s="43" t="s">
        <v>85</v>
      </c>
      <c r="C55" s="43"/>
      <c r="D55" s="46">
        <f>ROUND(SUM(D36:D54),5)</f>
        <v>0</v>
      </c>
      <c r="E55" s="47"/>
      <c r="G55" s="43"/>
      <c r="H55" s="25" t="b">
        <f t="shared" si="1"/>
        <v>1</v>
      </c>
      <c r="K55" s="43"/>
      <c r="L55" s="46">
        <f>ROUND(SUM(L36:L54),5)</f>
        <v>0</v>
      </c>
      <c r="M55" s="30"/>
      <c r="N55" s="22"/>
    </row>
    <row r="56" spans="1:14" x14ac:dyDescent="0.25">
      <c r="A56" s="43"/>
      <c r="B56" s="43" t="s">
        <v>130</v>
      </c>
      <c r="C56" s="43"/>
      <c r="D56" s="46"/>
      <c r="E56" s="47"/>
      <c r="G56" s="43"/>
      <c r="H56" s="25" t="b">
        <f t="shared" si="1"/>
        <v>1</v>
      </c>
      <c r="K56" s="43"/>
      <c r="L56" s="46"/>
      <c r="M56" s="30"/>
      <c r="N56" s="22"/>
    </row>
    <row r="57" spans="1:14" x14ac:dyDescent="0.25">
      <c r="A57" s="43"/>
      <c r="B57" s="43"/>
      <c r="C57" s="43" t="s">
        <v>131</v>
      </c>
      <c r="D57" s="46">
        <v>0</v>
      </c>
      <c r="E57" s="47"/>
      <c r="G57" s="43" t="s">
        <v>131</v>
      </c>
      <c r="H57" s="25" t="b">
        <f t="shared" si="1"/>
        <v>1</v>
      </c>
      <c r="K57" s="43" t="s">
        <v>193</v>
      </c>
      <c r="L57" s="46">
        <v>0</v>
      </c>
      <c r="M57" s="30"/>
      <c r="N57" s="22"/>
    </row>
    <row r="58" spans="1:14" x14ac:dyDescent="0.25">
      <c r="A58" s="43"/>
      <c r="B58" s="43"/>
      <c r="C58" s="43" t="s">
        <v>132</v>
      </c>
      <c r="D58" s="46">
        <v>0</v>
      </c>
      <c r="E58" s="47"/>
      <c r="G58" s="43" t="s">
        <v>132</v>
      </c>
      <c r="H58" s="25" t="b">
        <f t="shared" si="1"/>
        <v>1</v>
      </c>
      <c r="K58" s="43" t="s">
        <v>63</v>
      </c>
      <c r="L58" s="46">
        <v>0</v>
      </c>
      <c r="M58" s="30"/>
      <c r="N58" s="22"/>
    </row>
    <row r="59" spans="1:14" x14ac:dyDescent="0.25">
      <c r="A59" s="43"/>
      <c r="B59" s="43"/>
      <c r="C59" s="43" t="s">
        <v>133</v>
      </c>
      <c r="D59" s="46">
        <v>0</v>
      </c>
      <c r="E59" s="47"/>
      <c r="G59" s="43" t="s">
        <v>133</v>
      </c>
      <c r="H59" s="25" t="b">
        <f t="shared" si="1"/>
        <v>1</v>
      </c>
      <c r="K59" s="43" t="s">
        <v>196</v>
      </c>
      <c r="L59" s="46">
        <v>0</v>
      </c>
      <c r="M59" s="30"/>
      <c r="N59" s="22"/>
    </row>
    <row r="60" spans="1:14" x14ac:dyDescent="0.25">
      <c r="A60" s="43"/>
      <c r="B60" s="43"/>
      <c r="C60" s="43" t="s">
        <v>134</v>
      </c>
      <c r="D60" s="46">
        <v>0</v>
      </c>
      <c r="E60" s="47"/>
      <c r="G60" s="43" t="s">
        <v>134</v>
      </c>
      <c r="H60" s="25" t="b">
        <f t="shared" si="1"/>
        <v>1</v>
      </c>
      <c r="K60" s="43" t="s">
        <v>198</v>
      </c>
      <c r="L60" s="46">
        <v>0</v>
      </c>
      <c r="M60" s="30"/>
      <c r="N60" s="22"/>
    </row>
    <row r="61" spans="1:14" x14ac:dyDescent="0.25">
      <c r="A61" s="43"/>
      <c r="B61" s="43"/>
      <c r="C61" s="43" t="s">
        <v>135</v>
      </c>
      <c r="D61" s="46">
        <v>0</v>
      </c>
      <c r="E61" s="47"/>
      <c r="G61" s="43" t="s">
        <v>135</v>
      </c>
      <c r="H61" s="25" t="b">
        <f t="shared" si="1"/>
        <v>1</v>
      </c>
      <c r="K61" s="43" t="s">
        <v>200</v>
      </c>
      <c r="L61" s="46">
        <v>0</v>
      </c>
      <c r="M61" s="30"/>
      <c r="N61" s="22"/>
    </row>
    <row r="62" spans="1:14" x14ac:dyDescent="0.25">
      <c r="A62" s="43"/>
      <c r="B62" s="43"/>
      <c r="C62" s="43" t="s">
        <v>136</v>
      </c>
      <c r="D62" s="46">
        <v>0</v>
      </c>
      <c r="E62" s="47"/>
      <c r="G62" s="43" t="s">
        <v>136</v>
      </c>
      <c r="H62" s="25" t="b">
        <f t="shared" si="1"/>
        <v>1</v>
      </c>
      <c r="K62" s="43" t="s">
        <v>202</v>
      </c>
      <c r="L62" s="46">
        <v>0</v>
      </c>
      <c r="M62" s="30"/>
      <c r="N62" s="22"/>
    </row>
    <row r="63" spans="1:14" x14ac:dyDescent="0.25">
      <c r="A63" s="43"/>
      <c r="B63" s="43"/>
      <c r="C63" s="43" t="s">
        <v>137</v>
      </c>
      <c r="D63" s="46">
        <v>0</v>
      </c>
      <c r="E63" s="47"/>
      <c r="G63" s="43" t="s">
        <v>137</v>
      </c>
      <c r="H63" s="25" t="b">
        <f t="shared" si="1"/>
        <v>1</v>
      </c>
      <c r="K63" s="43" t="s">
        <v>17</v>
      </c>
      <c r="L63" s="46">
        <v>0</v>
      </c>
      <c r="M63" s="30"/>
      <c r="N63" s="22"/>
    </row>
    <row r="64" spans="1:14" x14ac:dyDescent="0.25">
      <c r="A64" s="43"/>
      <c r="B64" s="43"/>
      <c r="C64" s="43" t="s">
        <v>138</v>
      </c>
      <c r="D64" s="46">
        <v>0</v>
      </c>
      <c r="E64" s="47"/>
      <c r="G64" s="43" t="s">
        <v>138</v>
      </c>
      <c r="H64" s="25" t="b">
        <f t="shared" si="1"/>
        <v>1</v>
      </c>
      <c r="K64" s="43" t="s">
        <v>33</v>
      </c>
      <c r="L64" s="46">
        <v>0</v>
      </c>
      <c r="M64" s="30"/>
      <c r="N64" s="22"/>
    </row>
    <row r="65" spans="1:19" x14ac:dyDescent="0.25">
      <c r="A65" s="43"/>
      <c r="B65" s="43"/>
      <c r="C65" s="43" t="s">
        <v>139</v>
      </c>
      <c r="D65" s="46">
        <v>0</v>
      </c>
      <c r="E65" s="47"/>
      <c r="G65" s="43" t="s">
        <v>139</v>
      </c>
      <c r="H65" s="25" t="b">
        <f t="shared" si="1"/>
        <v>1</v>
      </c>
      <c r="K65" s="43" t="s">
        <v>206</v>
      </c>
      <c r="L65" s="46">
        <v>0</v>
      </c>
      <c r="M65" s="30"/>
      <c r="N65" s="22"/>
    </row>
    <row r="66" spans="1:19" x14ac:dyDescent="0.25">
      <c r="A66" s="43"/>
      <c r="B66" s="43"/>
      <c r="C66" s="43" t="s">
        <v>140</v>
      </c>
      <c r="D66" s="46">
        <v>0</v>
      </c>
      <c r="E66" s="47"/>
      <c r="G66" s="43" t="s">
        <v>140</v>
      </c>
      <c r="H66" s="25" t="b">
        <f t="shared" si="1"/>
        <v>1</v>
      </c>
      <c r="K66" s="43" t="s">
        <v>208</v>
      </c>
      <c r="L66" s="46">
        <v>0</v>
      </c>
      <c r="M66" s="27"/>
      <c r="N66" s="22"/>
    </row>
    <row r="67" spans="1:19" x14ac:dyDescent="0.25">
      <c r="A67" s="43"/>
      <c r="B67" s="43"/>
      <c r="C67" s="43" t="s">
        <v>141</v>
      </c>
      <c r="D67" s="46">
        <v>0</v>
      </c>
      <c r="E67" s="47"/>
      <c r="G67" s="43" t="s">
        <v>141</v>
      </c>
      <c r="H67" s="25" t="b">
        <f t="shared" si="1"/>
        <v>1</v>
      </c>
      <c r="K67" s="43" t="s">
        <v>210</v>
      </c>
      <c r="L67" s="46">
        <v>0</v>
      </c>
      <c r="M67" s="30"/>
      <c r="N67" s="22"/>
    </row>
    <row r="68" spans="1:19" x14ac:dyDescent="0.25">
      <c r="A68" s="43"/>
      <c r="B68" s="43"/>
      <c r="C68" s="43" t="s">
        <v>142</v>
      </c>
      <c r="D68" s="46">
        <v>0</v>
      </c>
      <c r="E68" s="47"/>
      <c r="G68" s="43" t="s">
        <v>142</v>
      </c>
      <c r="H68" s="25" t="b">
        <f t="shared" si="1"/>
        <v>1</v>
      </c>
      <c r="K68" s="43" t="s">
        <v>212</v>
      </c>
      <c r="L68" s="46">
        <v>0</v>
      </c>
      <c r="M68" s="30"/>
      <c r="N68" s="22"/>
    </row>
    <row r="69" spans="1:19" x14ac:dyDescent="0.25">
      <c r="A69" s="43"/>
      <c r="B69" s="43"/>
      <c r="C69" s="43" t="s">
        <v>143</v>
      </c>
      <c r="D69" s="46">
        <v>0</v>
      </c>
      <c r="E69" s="47"/>
      <c r="G69" s="43" t="s">
        <v>143</v>
      </c>
      <c r="H69" s="25" t="b">
        <f t="shared" ref="H69:H77" si="2">G69=C69</f>
        <v>1</v>
      </c>
      <c r="K69" s="43" t="s">
        <v>213</v>
      </c>
      <c r="L69" s="46">
        <v>0</v>
      </c>
      <c r="M69" s="30"/>
      <c r="N69" s="22"/>
    </row>
    <row r="70" spans="1:19" x14ac:dyDescent="0.25">
      <c r="A70" s="43"/>
      <c r="B70" s="43"/>
      <c r="C70" s="43" t="s">
        <v>144</v>
      </c>
      <c r="D70" s="46">
        <v>0</v>
      </c>
      <c r="E70" s="47"/>
      <c r="G70" s="43" t="s">
        <v>144</v>
      </c>
      <c r="H70" s="25" t="b">
        <f t="shared" si="2"/>
        <v>1</v>
      </c>
      <c r="K70" s="43" t="s">
        <v>214</v>
      </c>
      <c r="L70" s="46">
        <v>0</v>
      </c>
      <c r="M70" s="30"/>
      <c r="N70" s="22"/>
    </row>
    <row r="71" spans="1:19" ht="15.75" thickBot="1" x14ac:dyDescent="0.3">
      <c r="A71" s="43"/>
      <c r="B71" s="43"/>
      <c r="C71" s="43" t="s">
        <v>145</v>
      </c>
      <c r="D71" s="48">
        <v>0</v>
      </c>
      <c r="E71" s="47"/>
      <c r="G71" s="43" t="s">
        <v>145</v>
      </c>
      <c r="H71" s="25" t="b">
        <f t="shared" si="2"/>
        <v>1</v>
      </c>
      <c r="K71" s="43" t="s">
        <v>88</v>
      </c>
      <c r="L71" s="48">
        <v>0</v>
      </c>
      <c r="M71" s="30"/>
      <c r="N71" s="22"/>
    </row>
    <row r="72" spans="1:19" x14ac:dyDescent="0.25">
      <c r="A72" s="43"/>
      <c r="B72" s="43" t="s">
        <v>146</v>
      </c>
      <c r="C72" s="43"/>
      <c r="D72" s="46">
        <f>ROUND(SUM(D56:D71),5)</f>
        <v>0</v>
      </c>
      <c r="E72" s="47"/>
      <c r="G72" s="43"/>
      <c r="H72" s="25" t="b">
        <f t="shared" si="2"/>
        <v>1</v>
      </c>
      <c r="K72" s="43"/>
      <c r="L72" s="46">
        <f>ROUND(SUM(L56:L71),5)</f>
        <v>0</v>
      </c>
      <c r="M72" s="42"/>
      <c r="N72" s="42"/>
      <c r="O72" s="42"/>
      <c r="P72" s="42"/>
      <c r="Q72" s="42"/>
      <c r="R72" s="42"/>
      <c r="S72" s="42"/>
    </row>
    <row r="73" spans="1:19" x14ac:dyDescent="0.25">
      <c r="A73" s="43"/>
      <c r="B73" s="43" t="s">
        <v>147</v>
      </c>
      <c r="C73" s="43"/>
      <c r="D73" s="46"/>
      <c r="E73" s="47"/>
      <c r="G73" s="43"/>
      <c r="H73" s="25" t="b">
        <f t="shared" si="2"/>
        <v>1</v>
      </c>
      <c r="K73" s="43"/>
      <c r="L73" s="46"/>
      <c r="M73" s="42"/>
      <c r="N73" s="42"/>
      <c r="O73" s="42"/>
      <c r="P73" s="42"/>
      <c r="Q73" s="42"/>
      <c r="R73" s="42"/>
      <c r="S73" s="42"/>
    </row>
    <row r="74" spans="1:19" x14ac:dyDescent="0.25">
      <c r="A74" s="43"/>
      <c r="B74" s="43"/>
      <c r="C74" s="43" t="s">
        <v>148</v>
      </c>
      <c r="D74" s="46">
        <v>0</v>
      </c>
      <c r="E74" s="47"/>
      <c r="G74" s="43" t="s">
        <v>148</v>
      </c>
      <c r="H74" s="25" t="b">
        <f t="shared" si="2"/>
        <v>1</v>
      </c>
      <c r="K74" s="43" t="s">
        <v>215</v>
      </c>
      <c r="L74" s="46">
        <v>0</v>
      </c>
      <c r="M74" s="42"/>
      <c r="N74" s="42"/>
      <c r="O74" s="42"/>
      <c r="P74" s="42"/>
      <c r="Q74" s="42"/>
      <c r="R74" s="42"/>
      <c r="S74" s="42"/>
    </row>
    <row r="75" spans="1:19" x14ac:dyDescent="0.25">
      <c r="A75" s="43"/>
      <c r="B75" s="43"/>
      <c r="C75" s="43" t="s">
        <v>149</v>
      </c>
      <c r="D75" s="46">
        <v>0</v>
      </c>
      <c r="E75" s="47"/>
      <c r="G75" s="43" t="s">
        <v>149</v>
      </c>
      <c r="H75" s="25" t="b">
        <f t="shared" si="2"/>
        <v>1</v>
      </c>
      <c r="K75" s="43" t="s">
        <v>217</v>
      </c>
      <c r="L75" s="46">
        <v>0</v>
      </c>
      <c r="M75" s="42"/>
      <c r="N75" s="42"/>
      <c r="O75" s="42"/>
      <c r="P75" s="42"/>
      <c r="Q75" s="42"/>
      <c r="R75" s="42"/>
      <c r="S75" s="42"/>
    </row>
    <row r="76" spans="1:19" x14ac:dyDescent="0.25">
      <c r="A76" s="43"/>
      <c r="B76" s="43"/>
      <c r="C76" s="43" t="s">
        <v>150</v>
      </c>
      <c r="D76" s="46">
        <v>0</v>
      </c>
      <c r="E76" s="47"/>
      <c r="G76" s="43" t="s">
        <v>150</v>
      </c>
      <c r="H76" s="25" t="b">
        <f t="shared" si="2"/>
        <v>1</v>
      </c>
      <c r="K76" s="43" t="s">
        <v>34</v>
      </c>
      <c r="L76" s="46">
        <v>0</v>
      </c>
      <c r="M76" s="42"/>
      <c r="N76" s="42"/>
      <c r="O76" s="42"/>
      <c r="P76" s="42"/>
      <c r="Q76" s="42"/>
      <c r="R76" s="42"/>
      <c r="S76" s="42"/>
    </row>
    <row r="77" spans="1:19" ht="15.75" thickBot="1" x14ac:dyDescent="0.3">
      <c r="A77" s="43"/>
      <c r="B77" s="43"/>
      <c r="C77" s="43" t="s">
        <v>151</v>
      </c>
      <c r="D77" s="48">
        <v>0</v>
      </c>
      <c r="E77" s="47"/>
      <c r="G77" s="43" t="s">
        <v>151</v>
      </c>
      <c r="H77" s="25" t="b">
        <f t="shared" si="2"/>
        <v>1</v>
      </c>
      <c r="K77" s="43" t="s">
        <v>220</v>
      </c>
      <c r="L77" s="48">
        <v>0</v>
      </c>
      <c r="M77" s="42"/>
      <c r="N77" s="42"/>
      <c r="O77" s="42"/>
      <c r="P77" s="42"/>
      <c r="Q77" s="42"/>
      <c r="R77" s="42"/>
      <c r="S77" s="42"/>
    </row>
    <row r="78" spans="1:19" x14ac:dyDescent="0.25">
      <c r="A78" s="43"/>
      <c r="B78" s="43" t="s">
        <v>152</v>
      </c>
      <c r="C78" s="43"/>
      <c r="D78" s="46">
        <f>ROUND(SUM(D73:D77),5)</f>
        <v>0</v>
      </c>
      <c r="E78" s="47"/>
      <c r="H78" s="42"/>
      <c r="K78" s="11"/>
      <c r="L78" s="46">
        <f>ROUND(SUM(L73:L77),5)</f>
        <v>0</v>
      </c>
      <c r="M78" s="42"/>
      <c r="N78" s="42"/>
      <c r="O78" s="42"/>
      <c r="P78" s="42"/>
      <c r="Q78" s="42"/>
      <c r="R78" s="42"/>
      <c r="S78" s="42"/>
    </row>
    <row r="79" spans="1:19" x14ac:dyDescent="0.25">
      <c r="A79" s="43"/>
      <c r="B79" s="43" t="s">
        <v>30</v>
      </c>
      <c r="C79" s="43"/>
      <c r="D79" s="46">
        <v>0</v>
      </c>
      <c r="E79" s="47"/>
      <c r="H79" s="42"/>
      <c r="K79" s="11"/>
      <c r="L79" s="46">
        <v>0</v>
      </c>
      <c r="M79" s="42"/>
      <c r="N79" s="42"/>
      <c r="O79" s="42"/>
      <c r="P79" s="42"/>
      <c r="Q79" s="42"/>
      <c r="R79" s="42"/>
      <c r="S79" s="42"/>
    </row>
    <row r="80" spans="1:19" ht="15.75" thickBot="1" x14ac:dyDescent="0.3">
      <c r="A80" s="43"/>
      <c r="B80" s="43" t="s">
        <v>153</v>
      </c>
      <c r="C80" s="43"/>
      <c r="D80" s="49">
        <v>0</v>
      </c>
      <c r="E80" s="47"/>
      <c r="H80" s="42"/>
      <c r="K80" s="11"/>
      <c r="L80" s="49">
        <v>0</v>
      </c>
      <c r="M80" s="42"/>
      <c r="N80" s="42"/>
      <c r="O80" s="42"/>
      <c r="P80" s="42"/>
      <c r="Q80" s="42"/>
      <c r="R80" s="42"/>
      <c r="S80" s="42"/>
    </row>
    <row r="81" spans="1:19" ht="15.75" thickBot="1" x14ac:dyDescent="0.3">
      <c r="A81" s="43" t="s">
        <v>31</v>
      </c>
      <c r="B81" s="43"/>
      <c r="C81" s="43"/>
      <c r="D81" s="51">
        <f>ROUND(D22+D35+D55+D72+SUM(D78:D80),5)</f>
        <v>0</v>
      </c>
      <c r="E81" s="47"/>
      <c r="H81" s="42"/>
      <c r="K81" s="11"/>
      <c r="L81" s="51">
        <f>ROUND(L22+L35+L55+L72+SUM(L78:L80),5)</f>
        <v>0</v>
      </c>
      <c r="M81" s="42"/>
      <c r="N81" s="42"/>
      <c r="O81" s="42"/>
      <c r="P81" s="42"/>
      <c r="Q81" s="42"/>
      <c r="R81" s="42"/>
      <c r="S81" s="42"/>
    </row>
    <row r="82" spans="1:19" ht="15.75" thickBot="1" x14ac:dyDescent="0.3">
      <c r="A82" s="43"/>
      <c r="B82" s="43"/>
      <c r="C82" s="43"/>
      <c r="D82" s="52">
        <f>ROUND(D21-D81,5)</f>
        <v>0</v>
      </c>
      <c r="E82" s="43"/>
      <c r="H82" s="42"/>
      <c r="K82" s="11"/>
      <c r="L82" s="52">
        <f>ROUND(L21-L81,5)</f>
        <v>0</v>
      </c>
      <c r="M82" s="42"/>
      <c r="N82" s="42"/>
      <c r="O82" s="42"/>
      <c r="P82" s="42"/>
      <c r="Q82" s="42"/>
      <c r="R82" s="42"/>
      <c r="S82" s="42"/>
    </row>
    <row r="83" spans="1:19" ht="15.75" thickTop="1" x14ac:dyDescent="0.25">
      <c r="H83" s="42"/>
      <c r="K83" s="11"/>
      <c r="M83" s="42"/>
      <c r="N83" s="42"/>
      <c r="O83" s="42"/>
      <c r="P83" s="42"/>
      <c r="Q83" s="42"/>
      <c r="R83" s="42"/>
      <c r="S83" s="42"/>
    </row>
    <row r="84" spans="1:19" x14ac:dyDescent="0.25">
      <c r="H84" s="42"/>
      <c r="K84" s="11"/>
      <c r="M84" s="42"/>
      <c r="N84" s="42"/>
      <c r="O84" s="42"/>
      <c r="P84" s="42"/>
      <c r="Q84" s="42"/>
      <c r="R84" s="42"/>
      <c r="S84" s="42"/>
    </row>
    <row r="85" spans="1:19" x14ac:dyDescent="0.25">
      <c r="H85" s="42"/>
      <c r="K85" s="11"/>
      <c r="M85" s="42"/>
      <c r="N85" s="42"/>
      <c r="O85" s="42"/>
      <c r="P85" s="42"/>
      <c r="Q85" s="42"/>
      <c r="R85" s="42"/>
      <c r="S85" s="42"/>
    </row>
    <row r="86" spans="1:19" x14ac:dyDescent="0.25">
      <c r="H86" s="42"/>
      <c r="K86" s="11"/>
      <c r="M86" s="42"/>
      <c r="N86" s="42"/>
      <c r="O86" s="42"/>
      <c r="P86" s="42"/>
      <c r="Q86" s="42"/>
      <c r="R86" s="42"/>
      <c r="S86" s="42"/>
    </row>
    <row r="87" spans="1:19" x14ac:dyDescent="0.25">
      <c r="H87" s="42"/>
      <c r="K87" s="11"/>
      <c r="M87" s="42"/>
      <c r="N87" s="42"/>
      <c r="O87" s="42"/>
      <c r="P87" s="42"/>
      <c r="Q87" s="42"/>
      <c r="R87" s="42"/>
      <c r="S87" s="42"/>
    </row>
    <row r="88" spans="1:19" x14ac:dyDescent="0.25">
      <c r="H88" s="42"/>
      <c r="K88" s="11"/>
      <c r="M88" s="42"/>
      <c r="N88" s="42"/>
      <c r="O88" s="42"/>
      <c r="P88" s="42"/>
      <c r="Q88" s="42"/>
      <c r="R88" s="42"/>
      <c r="S88" s="42"/>
    </row>
    <row r="89" spans="1:19" x14ac:dyDescent="0.25">
      <c r="H89" s="42"/>
      <c r="K89" s="11"/>
      <c r="M89" s="42"/>
      <c r="N89" s="42"/>
      <c r="O89" s="42"/>
      <c r="P89" s="42"/>
      <c r="Q89" s="42"/>
      <c r="R89" s="42"/>
      <c r="S89" s="42"/>
    </row>
    <row r="90" spans="1:19" x14ac:dyDescent="0.25">
      <c r="H90" s="42"/>
      <c r="K90" s="11"/>
      <c r="M90" s="42"/>
      <c r="N90" s="42"/>
      <c r="O90" s="42"/>
      <c r="P90" s="42"/>
      <c r="Q90" s="42"/>
      <c r="R90" s="42"/>
      <c r="S90" s="42"/>
    </row>
    <row r="91" spans="1:19" x14ac:dyDescent="0.25">
      <c r="H91" s="42"/>
      <c r="K91" s="11"/>
      <c r="M91" s="42"/>
      <c r="N91" s="42"/>
      <c r="O91" s="42"/>
      <c r="P91" s="42"/>
      <c r="Q91" s="42"/>
      <c r="R91" s="42"/>
      <c r="S91" s="42"/>
    </row>
    <row r="92" spans="1:19" x14ac:dyDescent="0.25">
      <c r="H92" s="42"/>
      <c r="K92" s="11"/>
      <c r="M92" s="42"/>
      <c r="N92" s="42"/>
      <c r="O92" s="42"/>
      <c r="P92" s="42"/>
      <c r="Q92" s="42"/>
      <c r="R92" s="42"/>
      <c r="S92" s="42"/>
    </row>
    <row r="93" spans="1:19" x14ac:dyDescent="0.25">
      <c r="H93" s="42"/>
      <c r="K93" s="11"/>
      <c r="M93" s="42"/>
      <c r="N93" s="42"/>
      <c r="O93" s="42"/>
      <c r="P93" s="42"/>
      <c r="Q93" s="42"/>
      <c r="R93" s="42"/>
      <c r="S93" s="42"/>
    </row>
    <row r="94" spans="1:19" x14ac:dyDescent="0.25">
      <c r="H94" s="42"/>
      <c r="K94" s="11"/>
      <c r="M94" s="42"/>
      <c r="N94" s="42"/>
      <c r="O94" s="42"/>
      <c r="P94" s="42"/>
      <c r="Q94" s="42"/>
      <c r="R94" s="42"/>
      <c r="S94" s="42"/>
    </row>
    <row r="95" spans="1:19" x14ac:dyDescent="0.25">
      <c r="H95" s="42"/>
      <c r="K95" s="11"/>
      <c r="M95" s="42"/>
      <c r="N95" s="42"/>
      <c r="O95" s="42"/>
      <c r="P95" s="42"/>
      <c r="Q95" s="42"/>
      <c r="R95" s="42"/>
      <c r="S95" s="42"/>
    </row>
    <row r="96" spans="1:19" x14ac:dyDescent="0.25">
      <c r="H96" s="42"/>
      <c r="K96" s="11"/>
      <c r="M96" s="42"/>
      <c r="N96" s="42"/>
      <c r="O96" s="42"/>
      <c r="P96" s="42"/>
      <c r="Q96" s="42"/>
      <c r="R96" s="42"/>
      <c r="S96" s="42"/>
    </row>
    <row r="97" spans="8:19" x14ac:dyDescent="0.25">
      <c r="H97" s="42"/>
      <c r="K97" s="11"/>
      <c r="M97" s="42"/>
      <c r="N97" s="42"/>
      <c r="O97" s="42"/>
      <c r="P97" s="42"/>
      <c r="Q97" s="42"/>
      <c r="R97" s="42"/>
      <c r="S97" s="42"/>
    </row>
    <row r="98" spans="8:19" x14ac:dyDescent="0.25">
      <c r="H98" s="42"/>
      <c r="K98" s="11"/>
      <c r="M98" s="42"/>
      <c r="N98" s="42"/>
      <c r="O98" s="42"/>
      <c r="P98" s="42"/>
      <c r="Q98" s="42"/>
      <c r="R98" s="42"/>
      <c r="S98" s="42"/>
    </row>
    <row r="99" spans="8:19" x14ac:dyDescent="0.25">
      <c r="H99" s="42"/>
      <c r="K99" s="11"/>
      <c r="M99" s="42"/>
      <c r="N99" s="42"/>
      <c r="O99" s="42"/>
      <c r="P99" s="42"/>
      <c r="Q99" s="42"/>
      <c r="R99" s="42"/>
      <c r="S99" s="42"/>
    </row>
    <row r="100" spans="8:19" x14ac:dyDescent="0.25">
      <c r="H100" s="42"/>
      <c r="K100" s="11"/>
      <c r="M100" s="42"/>
      <c r="N100" s="42"/>
      <c r="O100" s="42"/>
      <c r="P100" s="42"/>
      <c r="Q100" s="42"/>
      <c r="R100" s="42"/>
      <c r="S100" s="42"/>
    </row>
    <row r="101" spans="8:19" x14ac:dyDescent="0.25">
      <c r="H101" s="42"/>
      <c r="K101" s="11"/>
      <c r="M101" s="42"/>
      <c r="N101" s="42"/>
      <c r="O101" s="42"/>
      <c r="P101" s="42"/>
      <c r="Q101" s="42"/>
      <c r="R101" s="42"/>
      <c r="S101" s="42"/>
    </row>
    <row r="102" spans="8:19" x14ac:dyDescent="0.25">
      <c r="H102" s="42"/>
      <c r="K102" s="11"/>
      <c r="M102" s="42"/>
      <c r="N102" s="42"/>
      <c r="O102" s="42"/>
      <c r="P102" s="42"/>
      <c r="Q102" s="42"/>
      <c r="R102" s="42"/>
      <c r="S102" s="42"/>
    </row>
    <row r="103" spans="8:19" x14ac:dyDescent="0.25">
      <c r="H103" s="42"/>
      <c r="K103" s="11"/>
      <c r="M103" s="42"/>
      <c r="N103" s="42"/>
      <c r="O103" s="42"/>
      <c r="P103" s="42"/>
      <c r="Q103" s="42"/>
      <c r="R103" s="42"/>
      <c r="S103" s="42"/>
    </row>
    <row r="104" spans="8:19" x14ac:dyDescent="0.25">
      <c r="H104" s="42"/>
      <c r="K104" s="11"/>
      <c r="M104" s="42"/>
      <c r="N104" s="42"/>
      <c r="O104" s="42"/>
      <c r="P104" s="42"/>
      <c r="Q104" s="42"/>
      <c r="R104" s="42"/>
      <c r="S104" s="42"/>
    </row>
    <row r="105" spans="8:19" x14ac:dyDescent="0.25">
      <c r="H105" s="42"/>
      <c r="K105" s="11"/>
      <c r="M105" s="42"/>
      <c r="N105" s="42"/>
      <c r="O105" s="42"/>
      <c r="P105" s="42"/>
      <c r="Q105" s="42"/>
      <c r="R105" s="42"/>
      <c r="S105" s="42"/>
    </row>
    <row r="106" spans="8:19" x14ac:dyDescent="0.25">
      <c r="H106" s="42"/>
      <c r="K106" s="11"/>
      <c r="M106" s="42"/>
      <c r="N106" s="42"/>
      <c r="O106" s="42"/>
      <c r="P106" s="42"/>
      <c r="Q106" s="42"/>
      <c r="R106" s="42"/>
      <c r="S106" s="42"/>
    </row>
    <row r="107" spans="8:19" x14ac:dyDescent="0.25">
      <c r="H107" s="42"/>
      <c r="K107" s="11"/>
      <c r="M107" s="42"/>
      <c r="N107" s="42"/>
      <c r="O107" s="42"/>
      <c r="P107" s="42"/>
      <c r="Q107" s="42"/>
      <c r="R107" s="42"/>
      <c r="S107" s="42"/>
    </row>
    <row r="108" spans="8:19" x14ac:dyDescent="0.25">
      <c r="H108" s="42"/>
      <c r="K108" s="11"/>
      <c r="M108" s="42"/>
      <c r="N108" s="42"/>
      <c r="O108" s="42"/>
      <c r="P108" s="42"/>
      <c r="Q108" s="42"/>
      <c r="R108" s="42"/>
      <c r="S108" s="42"/>
    </row>
    <row r="109" spans="8:19" x14ac:dyDescent="0.25">
      <c r="H109" s="42"/>
      <c r="K109" s="11"/>
      <c r="M109" s="42"/>
      <c r="N109" s="42"/>
      <c r="O109" s="42"/>
      <c r="P109" s="42"/>
      <c r="Q109" s="42"/>
      <c r="R109" s="42"/>
      <c r="S109" s="42"/>
    </row>
    <row r="110" spans="8:19" x14ac:dyDescent="0.25">
      <c r="H110" s="42"/>
      <c r="K110" s="11"/>
      <c r="M110" s="42"/>
      <c r="N110" s="42"/>
      <c r="O110" s="42"/>
      <c r="P110" s="42"/>
      <c r="Q110" s="42"/>
      <c r="R110" s="42"/>
      <c r="S110" s="42"/>
    </row>
    <row r="111" spans="8:19" x14ac:dyDescent="0.25">
      <c r="H111" s="42"/>
      <c r="K111" s="11"/>
      <c r="M111" s="42"/>
      <c r="N111" s="42"/>
      <c r="O111" s="42"/>
      <c r="P111" s="42"/>
      <c r="Q111" s="42"/>
      <c r="R111" s="42"/>
      <c r="S111" s="42"/>
    </row>
    <row r="112" spans="8:19" x14ac:dyDescent="0.25">
      <c r="H112" s="42"/>
      <c r="K112" s="11"/>
      <c r="M112" s="42"/>
      <c r="N112" s="42"/>
      <c r="O112" s="42"/>
      <c r="P112" s="42"/>
      <c r="Q112" s="42"/>
      <c r="R112" s="42"/>
      <c r="S112" s="42"/>
    </row>
    <row r="113" spans="8:19" x14ac:dyDescent="0.25">
      <c r="H113" s="42"/>
      <c r="K113" s="11"/>
      <c r="M113" s="42"/>
      <c r="N113" s="42"/>
      <c r="O113" s="42"/>
      <c r="P113" s="42"/>
      <c r="Q113" s="42"/>
      <c r="R113" s="42"/>
      <c r="S113" s="42"/>
    </row>
    <row r="114" spans="8:19" x14ac:dyDescent="0.25">
      <c r="H114" s="42"/>
      <c r="K114" s="11"/>
      <c r="M114" s="42"/>
      <c r="N114" s="42"/>
      <c r="O114" s="42"/>
      <c r="P114" s="42"/>
      <c r="Q114" s="42"/>
      <c r="R114" s="42"/>
      <c r="S114" s="42"/>
    </row>
    <row r="115" spans="8:19" x14ac:dyDescent="0.25">
      <c r="H115" s="42"/>
      <c r="K115" s="11"/>
      <c r="M115" s="42"/>
      <c r="N115" s="42"/>
      <c r="O115" s="42"/>
      <c r="P115" s="42"/>
      <c r="Q115" s="42"/>
      <c r="R115" s="42"/>
      <c r="S115" s="42"/>
    </row>
    <row r="116" spans="8:19" x14ac:dyDescent="0.25">
      <c r="H116" s="42"/>
      <c r="K116" s="11"/>
      <c r="M116" s="42"/>
      <c r="N116" s="42"/>
      <c r="O116" s="42"/>
      <c r="P116" s="42"/>
      <c r="Q116" s="42"/>
      <c r="R116" s="42"/>
      <c r="S116" s="42"/>
    </row>
    <row r="117" spans="8:19" x14ac:dyDescent="0.25">
      <c r="H117" s="42"/>
      <c r="K117" s="11"/>
      <c r="M117" s="42"/>
      <c r="N117" s="42"/>
      <c r="O117" s="42"/>
      <c r="P117" s="42"/>
      <c r="Q117" s="42"/>
      <c r="R117" s="42"/>
      <c r="S117" s="42"/>
    </row>
    <row r="118" spans="8:19" x14ac:dyDescent="0.25">
      <c r="H118" s="42"/>
      <c r="K118" s="11"/>
      <c r="M118" s="42"/>
      <c r="N118" s="42"/>
      <c r="O118" s="42"/>
      <c r="P118" s="42"/>
      <c r="Q118" s="42"/>
      <c r="R118" s="42"/>
      <c r="S118" s="42"/>
    </row>
    <row r="119" spans="8:19" x14ac:dyDescent="0.25">
      <c r="H119" s="42"/>
      <c r="K119" s="11"/>
      <c r="M119" s="42"/>
      <c r="N119" s="42"/>
      <c r="O119" s="42"/>
      <c r="P119" s="42"/>
      <c r="Q119" s="42"/>
      <c r="R119" s="42"/>
      <c r="S119" s="42"/>
    </row>
    <row r="120" spans="8:19" x14ac:dyDescent="0.25">
      <c r="H120" s="42"/>
      <c r="K120" s="11"/>
      <c r="M120" s="42"/>
      <c r="N120" s="42"/>
      <c r="O120" s="42"/>
      <c r="P120" s="42"/>
      <c r="Q120" s="42"/>
      <c r="R120" s="42"/>
      <c r="S120" s="42"/>
    </row>
    <row r="121" spans="8:19" x14ac:dyDescent="0.25">
      <c r="H121" s="42"/>
      <c r="K121" s="11"/>
      <c r="M121" s="42"/>
      <c r="N121" s="42"/>
      <c r="O121" s="42"/>
      <c r="P121" s="42"/>
      <c r="Q121" s="42"/>
      <c r="R121" s="42"/>
      <c r="S121" s="42"/>
    </row>
    <row r="122" spans="8:19" x14ac:dyDescent="0.25">
      <c r="H122" s="42"/>
      <c r="K122" s="11"/>
      <c r="M122" s="42"/>
      <c r="N122" s="42"/>
      <c r="O122" s="42"/>
      <c r="P122" s="42"/>
      <c r="Q122" s="42"/>
      <c r="R122" s="42"/>
      <c r="S122" s="42"/>
    </row>
    <row r="123" spans="8:19" x14ac:dyDescent="0.25">
      <c r="H123" s="42"/>
      <c r="K123" s="11"/>
      <c r="M123" s="42"/>
      <c r="N123" s="42"/>
      <c r="O123" s="42"/>
      <c r="P123" s="42"/>
      <c r="Q123" s="42"/>
      <c r="R123" s="42"/>
      <c r="S123" s="42"/>
    </row>
    <row r="124" spans="8:19" x14ac:dyDescent="0.25">
      <c r="H124" s="42"/>
      <c r="K124" s="11"/>
      <c r="M124" s="42"/>
      <c r="N124" s="42"/>
      <c r="O124" s="42"/>
      <c r="P124" s="42"/>
      <c r="Q124" s="42"/>
      <c r="R124" s="42"/>
      <c r="S124" s="42"/>
    </row>
    <row r="125" spans="8:19" x14ac:dyDescent="0.25">
      <c r="H125" s="42"/>
      <c r="K125" s="11"/>
      <c r="M125" s="42"/>
      <c r="N125" s="42"/>
      <c r="O125" s="42"/>
      <c r="P125" s="42"/>
      <c r="Q125" s="42"/>
      <c r="R125" s="42"/>
      <c r="S125" s="42"/>
    </row>
    <row r="126" spans="8:19" x14ac:dyDescent="0.25">
      <c r="H126" s="42"/>
      <c r="K126" s="11"/>
      <c r="M126" s="42"/>
      <c r="N126" s="42"/>
      <c r="O126" s="42"/>
      <c r="P126" s="42"/>
      <c r="Q126" s="42"/>
      <c r="R126" s="42"/>
      <c r="S126" s="42"/>
    </row>
    <row r="127" spans="8:19" x14ac:dyDescent="0.25">
      <c r="H127" s="42"/>
      <c r="K127" s="11"/>
      <c r="M127" s="42"/>
      <c r="N127" s="42"/>
      <c r="O127" s="42"/>
      <c r="P127" s="42"/>
      <c r="Q127" s="42"/>
      <c r="R127" s="42"/>
      <c r="S127" s="42"/>
    </row>
    <row r="128" spans="8:19" x14ac:dyDescent="0.25">
      <c r="H128" s="42"/>
      <c r="K128" s="11"/>
      <c r="M128" s="42"/>
      <c r="N128" s="42"/>
      <c r="O128" s="42"/>
      <c r="P128" s="42"/>
      <c r="Q128" s="42"/>
      <c r="R128" s="42"/>
      <c r="S128" s="42"/>
    </row>
    <row r="129" spans="8:19" x14ac:dyDescent="0.25">
      <c r="H129" s="42"/>
      <c r="K129" s="11"/>
      <c r="M129" s="42"/>
      <c r="N129" s="42"/>
      <c r="O129" s="42"/>
      <c r="P129" s="42"/>
      <c r="Q129" s="42"/>
      <c r="R129" s="42"/>
      <c r="S129" s="42"/>
    </row>
    <row r="130" spans="8:19" x14ac:dyDescent="0.25">
      <c r="H130" s="42"/>
      <c r="K130" s="11"/>
      <c r="M130" s="42"/>
      <c r="N130" s="42"/>
      <c r="O130" s="42"/>
      <c r="P130" s="42"/>
      <c r="Q130" s="42"/>
      <c r="R130" s="42"/>
      <c r="S130" s="42"/>
    </row>
    <row r="131" spans="8:19" x14ac:dyDescent="0.25">
      <c r="H131" s="42"/>
      <c r="K131" s="11"/>
      <c r="M131" s="42"/>
      <c r="N131" s="42"/>
      <c r="O131" s="42"/>
      <c r="P131" s="42"/>
      <c r="Q131" s="42"/>
      <c r="R131" s="42"/>
      <c r="S131" s="42"/>
    </row>
    <row r="132" spans="8:19" x14ac:dyDescent="0.25">
      <c r="H132" s="42"/>
      <c r="K132" s="11"/>
      <c r="M132" s="42"/>
      <c r="N132" s="42"/>
      <c r="O132" s="42"/>
      <c r="P132" s="42"/>
      <c r="Q132" s="42"/>
      <c r="R132" s="42"/>
      <c r="S132" s="42"/>
    </row>
    <row r="133" spans="8:19" x14ac:dyDescent="0.25">
      <c r="H133" s="42"/>
      <c r="K133" s="11"/>
      <c r="M133" s="42"/>
      <c r="N133" s="42"/>
      <c r="O133" s="42"/>
      <c r="P133" s="42"/>
      <c r="Q133" s="42"/>
      <c r="R133" s="42"/>
      <c r="S133" s="42"/>
    </row>
    <row r="134" spans="8:19" x14ac:dyDescent="0.25">
      <c r="H134" s="42"/>
      <c r="K134" s="11"/>
      <c r="M134" s="42"/>
      <c r="N134" s="42"/>
      <c r="O134" s="42"/>
      <c r="P134" s="42"/>
      <c r="Q134" s="42"/>
      <c r="R134" s="42"/>
      <c r="S134" s="42"/>
    </row>
    <row r="135" spans="8:19" x14ac:dyDescent="0.25">
      <c r="H135" s="42"/>
      <c r="K135" s="11"/>
      <c r="M135" s="42"/>
      <c r="N135" s="42"/>
      <c r="O135" s="42"/>
      <c r="P135" s="42"/>
      <c r="Q135" s="42"/>
      <c r="R135" s="42"/>
      <c r="S135" s="42"/>
    </row>
    <row r="136" spans="8:19" x14ac:dyDescent="0.25">
      <c r="H136" s="42"/>
      <c r="K136" s="11"/>
      <c r="M136" s="42"/>
      <c r="N136" s="42"/>
      <c r="O136" s="42"/>
      <c r="P136" s="42"/>
      <c r="Q136" s="42"/>
      <c r="R136" s="42"/>
      <c r="S136" s="42"/>
    </row>
    <row r="137" spans="8:19" x14ac:dyDescent="0.25">
      <c r="H137" s="42"/>
      <c r="K137" s="11"/>
      <c r="M137" s="42"/>
      <c r="N137" s="42"/>
      <c r="O137" s="42"/>
      <c r="P137" s="42"/>
      <c r="Q137" s="42"/>
      <c r="R137" s="42"/>
      <c r="S137" s="42"/>
    </row>
    <row r="138" spans="8:19" x14ac:dyDescent="0.25">
      <c r="H138" s="42"/>
      <c r="K138" s="11"/>
      <c r="M138" s="42"/>
      <c r="N138" s="42"/>
      <c r="O138" s="42"/>
      <c r="P138" s="42"/>
      <c r="Q138" s="42"/>
      <c r="R138" s="42"/>
      <c r="S138" s="42"/>
    </row>
    <row r="139" spans="8:19" x14ac:dyDescent="0.25">
      <c r="H139" s="42"/>
      <c r="K139" s="11"/>
      <c r="M139" s="42"/>
      <c r="N139" s="42"/>
      <c r="O139" s="42"/>
      <c r="P139" s="42"/>
      <c r="Q139" s="42"/>
      <c r="R139" s="42"/>
      <c r="S139" s="42"/>
    </row>
    <row r="140" spans="8:19" x14ac:dyDescent="0.25">
      <c r="H140" s="42"/>
      <c r="K140" s="11"/>
      <c r="M140" s="42"/>
      <c r="N140" s="42"/>
      <c r="O140" s="42"/>
      <c r="P140" s="42"/>
      <c r="Q140" s="42"/>
      <c r="R140" s="42"/>
      <c r="S140" s="42"/>
    </row>
    <row r="141" spans="8:19" x14ac:dyDescent="0.25">
      <c r="H141" s="42"/>
      <c r="K141" s="11"/>
      <c r="M141" s="42"/>
      <c r="N141" s="42"/>
      <c r="O141" s="42"/>
      <c r="P141" s="42"/>
      <c r="Q141" s="42"/>
      <c r="R141" s="42"/>
      <c r="S141" s="42"/>
    </row>
    <row r="142" spans="8:19" x14ac:dyDescent="0.25">
      <c r="H142" s="42"/>
      <c r="K142" s="11"/>
      <c r="M142" s="42"/>
      <c r="N142" s="42"/>
      <c r="O142" s="42"/>
      <c r="P142" s="42"/>
      <c r="Q142" s="42"/>
      <c r="R142" s="42"/>
      <c r="S142" s="42"/>
    </row>
    <row r="143" spans="8:19" x14ac:dyDescent="0.25">
      <c r="H143" s="42"/>
      <c r="K143" s="11"/>
      <c r="M143" s="42"/>
      <c r="N143" s="42"/>
      <c r="O143" s="42"/>
      <c r="P143" s="42"/>
      <c r="Q143" s="42"/>
      <c r="R143" s="42"/>
      <c r="S143" s="42"/>
    </row>
    <row r="144" spans="8:19" x14ac:dyDescent="0.25">
      <c r="H144" s="42"/>
      <c r="K144" s="11"/>
      <c r="M144" s="42"/>
      <c r="N144" s="42"/>
      <c r="O144" s="42"/>
      <c r="P144" s="42"/>
      <c r="Q144" s="42"/>
      <c r="R144" s="42"/>
      <c r="S144" s="42"/>
    </row>
    <row r="145" spans="7:19" x14ac:dyDescent="0.25">
      <c r="H145" s="42"/>
      <c r="K145" s="11"/>
      <c r="M145" s="42"/>
      <c r="N145" s="42"/>
      <c r="O145" s="42"/>
      <c r="P145" s="42"/>
      <c r="Q145" s="42"/>
      <c r="R145" s="42"/>
      <c r="S145" s="42"/>
    </row>
    <row r="146" spans="7:19" x14ac:dyDescent="0.25">
      <c r="H146" s="42"/>
      <c r="K146" s="11"/>
      <c r="M146" s="42"/>
      <c r="N146" s="42"/>
      <c r="O146" s="42"/>
      <c r="P146" s="42"/>
      <c r="Q146" s="42"/>
      <c r="R146" s="42"/>
      <c r="S146" s="42"/>
    </row>
    <row r="147" spans="7:19" x14ac:dyDescent="0.25">
      <c r="H147" s="42"/>
      <c r="K147" s="11"/>
      <c r="M147" s="42"/>
      <c r="N147" s="42"/>
      <c r="O147" s="42"/>
      <c r="P147" s="42"/>
      <c r="Q147" s="42"/>
      <c r="R147" s="42"/>
      <c r="S147" s="42"/>
    </row>
    <row r="148" spans="7:19" x14ac:dyDescent="0.25">
      <c r="H148" s="42"/>
      <c r="K148" s="11"/>
      <c r="M148" s="42"/>
      <c r="N148" s="42"/>
      <c r="O148" s="42"/>
      <c r="P148" s="42"/>
      <c r="Q148" s="42"/>
      <c r="R148" s="42"/>
      <c r="S148" s="42"/>
    </row>
    <row r="149" spans="7:19" x14ac:dyDescent="0.25">
      <c r="H149" s="42"/>
      <c r="K149" s="11"/>
      <c r="M149" s="42"/>
      <c r="N149" s="42"/>
      <c r="O149" s="42"/>
      <c r="P149" s="42"/>
      <c r="Q149" s="42"/>
      <c r="R149" s="42"/>
      <c r="S149" s="42"/>
    </row>
    <row r="150" spans="7:19" x14ac:dyDescent="0.25">
      <c r="H150" s="42"/>
      <c r="K150" s="11"/>
      <c r="M150" s="42"/>
      <c r="N150" s="42"/>
      <c r="O150" s="42"/>
      <c r="P150" s="42"/>
      <c r="Q150" s="42"/>
      <c r="R150" s="42"/>
      <c r="S150" s="42"/>
    </row>
    <row r="151" spans="7:19" x14ac:dyDescent="0.25">
      <c r="H151" s="42"/>
      <c r="K151" s="11"/>
      <c r="M151" s="42"/>
      <c r="N151" s="42"/>
      <c r="O151" s="42"/>
      <c r="P151" s="42"/>
      <c r="Q151" s="42"/>
      <c r="R151" s="42"/>
      <c r="S151" s="42"/>
    </row>
    <row r="152" spans="7:19" x14ac:dyDescent="0.25">
      <c r="H152" s="42"/>
      <c r="K152" s="11"/>
      <c r="M152" s="42"/>
      <c r="N152" s="42"/>
      <c r="O152" s="42"/>
      <c r="P152" s="42"/>
      <c r="Q152" s="42"/>
      <c r="R152" s="42"/>
      <c r="S152" s="42"/>
    </row>
    <row r="153" spans="7:19" x14ac:dyDescent="0.25">
      <c r="H153" s="42"/>
      <c r="K153" s="11"/>
      <c r="M153" s="42"/>
      <c r="N153" s="42"/>
      <c r="O153" s="42"/>
      <c r="P153" s="42"/>
      <c r="Q153" s="42"/>
      <c r="R153" s="42"/>
      <c r="S153" s="42"/>
    </row>
    <row r="154" spans="7:19" x14ac:dyDescent="0.25">
      <c r="H154" s="42"/>
      <c r="K154" s="11"/>
      <c r="M154" s="42"/>
      <c r="N154" s="42"/>
      <c r="O154" s="42"/>
      <c r="P154" s="42"/>
      <c r="Q154" s="42"/>
      <c r="R154" s="42"/>
      <c r="S154" s="42"/>
    </row>
    <row r="155" spans="7:19" x14ac:dyDescent="0.25">
      <c r="H155" s="42"/>
      <c r="K155" s="11"/>
      <c r="M155" s="42"/>
      <c r="N155" s="42"/>
      <c r="O155" s="42"/>
      <c r="P155" s="42"/>
      <c r="Q155" s="42"/>
      <c r="R155" s="42"/>
      <c r="S155" s="42"/>
    </row>
    <row r="156" spans="7:19" x14ac:dyDescent="0.25">
      <c r="H156" s="42"/>
      <c r="K156" s="11"/>
      <c r="M156" s="42"/>
      <c r="N156" s="42"/>
      <c r="O156" s="42"/>
      <c r="P156" s="42"/>
      <c r="Q156" s="42"/>
      <c r="R156" s="42"/>
      <c r="S156" s="42"/>
    </row>
    <row r="157" spans="7:19" x14ac:dyDescent="0.25">
      <c r="H157" s="42"/>
      <c r="K157" s="11"/>
      <c r="M157" s="42"/>
      <c r="N157" s="42"/>
      <c r="O157" s="42"/>
      <c r="P157" s="42"/>
      <c r="Q157" s="42"/>
      <c r="R157" s="42"/>
      <c r="S157" s="42"/>
    </row>
    <row r="158" spans="7:19" x14ac:dyDescent="0.25">
      <c r="H158" s="42"/>
      <c r="K158" s="42"/>
      <c r="M158" s="42"/>
      <c r="N158" s="42"/>
      <c r="O158" s="42"/>
      <c r="P158" s="42"/>
      <c r="Q158" s="42"/>
      <c r="R158" s="42"/>
      <c r="S158" s="42"/>
    </row>
    <row r="159" spans="7:19" x14ac:dyDescent="0.25">
      <c r="H159" s="42"/>
      <c r="K159" s="42"/>
      <c r="M159" s="42"/>
      <c r="N159" s="42"/>
      <c r="O159" s="42"/>
      <c r="P159" s="42"/>
      <c r="Q159" s="42"/>
      <c r="R159" s="42"/>
      <c r="S159" s="42"/>
    </row>
    <row r="160" spans="7:19" x14ac:dyDescent="0.25">
      <c r="G160" s="22"/>
      <c r="I160" s="11"/>
      <c r="J160" s="11"/>
      <c r="K160" s="11"/>
      <c r="M160" s="42"/>
      <c r="N160" s="42"/>
      <c r="O160" s="42"/>
      <c r="P160" s="42"/>
      <c r="Q160" s="42"/>
      <c r="R160" s="42"/>
      <c r="S160" s="42"/>
    </row>
    <row r="161" spans="7:19" x14ac:dyDescent="0.25">
      <c r="G161" s="22"/>
      <c r="I161" s="11"/>
      <c r="J161" s="11"/>
      <c r="K161" s="11"/>
      <c r="M161" s="42"/>
      <c r="N161" s="42"/>
      <c r="O161" s="42"/>
      <c r="P161" s="42"/>
      <c r="Q161" s="42"/>
      <c r="R161" s="42"/>
      <c r="S161" s="42"/>
    </row>
    <row r="162" spans="7:19" x14ac:dyDescent="0.25">
      <c r="G162" s="22"/>
      <c r="I162" s="11"/>
      <c r="J162" s="11"/>
      <c r="K162" s="11"/>
      <c r="M162" s="42"/>
      <c r="N162" s="42"/>
      <c r="O162" s="42"/>
      <c r="P162" s="42"/>
      <c r="Q162" s="42"/>
      <c r="R162" s="42"/>
      <c r="S162" s="42"/>
    </row>
    <row r="163" spans="7:19" x14ac:dyDescent="0.25">
      <c r="G163" s="22"/>
      <c r="I163" s="11"/>
      <c r="J163" s="11"/>
      <c r="K163" s="11"/>
      <c r="M163" s="42"/>
      <c r="N163" s="42"/>
      <c r="O163" s="42"/>
      <c r="P163" s="42"/>
      <c r="Q163" s="42"/>
      <c r="R163" s="42"/>
      <c r="S163" s="42"/>
    </row>
    <row r="164" spans="7:19" x14ac:dyDescent="0.25">
      <c r="G164" s="22"/>
      <c r="I164" s="11"/>
      <c r="J164" s="11"/>
      <c r="K164" s="11"/>
      <c r="M164" s="42"/>
      <c r="N164" s="42"/>
      <c r="O164" s="42"/>
      <c r="P164" s="42"/>
      <c r="Q164" s="42"/>
      <c r="R164" s="42"/>
      <c r="S164" s="42"/>
    </row>
    <row r="165" spans="7:19" x14ac:dyDescent="0.25">
      <c r="G165" s="22"/>
      <c r="I165" s="11"/>
      <c r="J165" s="11"/>
      <c r="K165" s="11"/>
      <c r="M165" s="42"/>
      <c r="N165" s="42"/>
      <c r="O165" s="42"/>
      <c r="P165" s="42"/>
      <c r="Q165" s="42"/>
      <c r="R165" s="42"/>
      <c r="S165" s="42"/>
    </row>
    <row r="166" spans="7:19" x14ac:dyDescent="0.25">
      <c r="G166" s="22"/>
      <c r="I166" s="11"/>
      <c r="J166" s="11"/>
      <c r="K166" s="11"/>
      <c r="M166" s="42"/>
      <c r="N166" s="42"/>
      <c r="O166" s="42"/>
      <c r="P166" s="42"/>
      <c r="Q166" s="42"/>
      <c r="R166" s="42"/>
      <c r="S166" s="42"/>
    </row>
    <row r="167" spans="7:19" x14ac:dyDescent="0.25">
      <c r="G167" s="22"/>
      <c r="I167" s="11"/>
      <c r="J167" s="11"/>
      <c r="K167" s="11"/>
      <c r="M167" s="42"/>
      <c r="N167" s="42"/>
      <c r="O167" s="42"/>
      <c r="P167" s="42"/>
      <c r="Q167" s="42"/>
      <c r="R167" s="42"/>
      <c r="S167" s="42"/>
    </row>
    <row r="168" spans="7:19" x14ac:dyDescent="0.25">
      <c r="G168" s="22"/>
      <c r="I168" s="11"/>
      <c r="J168" s="11"/>
      <c r="K168" s="11"/>
      <c r="M168" s="42"/>
      <c r="N168" s="42"/>
      <c r="O168" s="42"/>
      <c r="P168" s="42"/>
      <c r="Q168" s="42"/>
      <c r="R168" s="42"/>
      <c r="S168" s="42"/>
    </row>
    <row r="169" spans="7:19" x14ac:dyDescent="0.25">
      <c r="G169" s="22"/>
      <c r="I169" s="11"/>
      <c r="J169" s="11"/>
      <c r="K169" s="11"/>
      <c r="M169" s="42"/>
      <c r="N169" s="42"/>
      <c r="O169" s="42"/>
      <c r="P169" s="42"/>
      <c r="Q169" s="42"/>
      <c r="R169" s="42"/>
      <c r="S169" s="42"/>
    </row>
    <row r="170" spans="7:19" x14ac:dyDescent="0.25">
      <c r="G170" s="22"/>
      <c r="I170" s="11"/>
      <c r="J170" s="11"/>
      <c r="K170" s="11"/>
      <c r="M170" s="42"/>
      <c r="N170" s="42"/>
      <c r="O170" s="42"/>
      <c r="P170" s="42"/>
      <c r="Q170" s="42"/>
      <c r="R170" s="42"/>
      <c r="S170" s="42"/>
    </row>
    <row r="171" spans="7:19" x14ac:dyDescent="0.25">
      <c r="G171" s="22"/>
      <c r="I171" s="11"/>
      <c r="J171" s="11"/>
      <c r="K171" s="11"/>
      <c r="M171" s="42"/>
      <c r="N171" s="42"/>
      <c r="O171" s="42"/>
      <c r="P171" s="42"/>
      <c r="Q171" s="42"/>
      <c r="R171" s="42"/>
      <c r="S171" s="42"/>
    </row>
    <row r="172" spans="7:19" x14ac:dyDescent="0.25">
      <c r="G172" s="22"/>
      <c r="I172" s="11"/>
      <c r="J172" s="11"/>
      <c r="K172" s="11"/>
      <c r="M172" s="42"/>
      <c r="N172" s="42"/>
      <c r="O172" s="42"/>
      <c r="P172" s="42"/>
      <c r="Q172" s="42"/>
      <c r="R172" s="42"/>
      <c r="S172" s="42"/>
    </row>
    <row r="173" spans="7:19" x14ac:dyDescent="0.25">
      <c r="G173" s="22"/>
      <c r="I173" s="11"/>
      <c r="J173" s="11"/>
      <c r="K173" s="11"/>
      <c r="M173" s="42"/>
      <c r="N173" s="42"/>
      <c r="O173" s="42"/>
      <c r="P173" s="42"/>
      <c r="Q173" s="42"/>
      <c r="R173" s="42"/>
      <c r="S173" s="42"/>
    </row>
    <row r="174" spans="7:19" x14ac:dyDescent="0.25">
      <c r="G174" s="22"/>
      <c r="I174" s="11"/>
      <c r="J174" s="11"/>
      <c r="K174" s="11"/>
      <c r="M174" s="42"/>
      <c r="N174" s="42"/>
      <c r="O174" s="42"/>
      <c r="P174" s="42"/>
      <c r="Q174" s="42"/>
      <c r="R174" s="42"/>
      <c r="S174" s="42"/>
    </row>
    <row r="175" spans="7:19" x14ac:dyDescent="0.25">
      <c r="G175" s="22"/>
      <c r="I175" s="11"/>
      <c r="J175" s="11"/>
      <c r="K175" s="11"/>
      <c r="M175" s="42"/>
      <c r="N175" s="42"/>
      <c r="O175" s="42"/>
      <c r="P175" s="42"/>
      <c r="Q175" s="42"/>
      <c r="R175" s="42"/>
      <c r="S175" s="42"/>
    </row>
    <row r="176" spans="7:19" x14ac:dyDescent="0.25">
      <c r="G176" s="22"/>
      <c r="I176" s="11"/>
      <c r="J176" s="11"/>
      <c r="K176" s="11"/>
      <c r="M176" s="42"/>
      <c r="N176" s="42"/>
      <c r="O176" s="42"/>
      <c r="P176" s="42"/>
      <c r="Q176" s="42"/>
      <c r="R176" s="42"/>
      <c r="S176" s="42"/>
    </row>
    <row r="177" spans="7:19" x14ac:dyDescent="0.25">
      <c r="G177" s="22"/>
      <c r="I177" s="11"/>
      <c r="J177" s="11"/>
      <c r="K177" s="11"/>
      <c r="M177" s="42"/>
      <c r="N177" s="42"/>
      <c r="O177" s="42"/>
      <c r="P177" s="42"/>
      <c r="Q177" s="42"/>
      <c r="R177" s="42"/>
      <c r="S177" s="42"/>
    </row>
    <row r="178" spans="7:19" x14ac:dyDescent="0.25">
      <c r="G178" s="22"/>
      <c r="I178" s="11"/>
      <c r="J178" s="11"/>
      <c r="K178" s="11"/>
      <c r="M178" s="42"/>
      <c r="N178" s="42"/>
      <c r="O178" s="42"/>
      <c r="P178" s="42"/>
      <c r="Q178" s="42"/>
      <c r="R178" s="42"/>
      <c r="S178" s="42"/>
    </row>
    <row r="179" spans="7:19" x14ac:dyDescent="0.25">
      <c r="G179" s="22"/>
      <c r="I179" s="11"/>
      <c r="J179" s="11"/>
      <c r="K179" s="11"/>
      <c r="M179" s="42"/>
      <c r="N179" s="42"/>
      <c r="O179" s="42"/>
      <c r="P179" s="42"/>
      <c r="Q179" s="42"/>
      <c r="R179" s="42"/>
      <c r="S179" s="42"/>
    </row>
    <row r="180" spans="7:19" x14ac:dyDescent="0.25">
      <c r="G180" s="22"/>
      <c r="I180" s="11"/>
      <c r="J180" s="11"/>
      <c r="K180" s="11"/>
      <c r="M180" s="42"/>
      <c r="N180" s="42"/>
      <c r="O180" s="42"/>
      <c r="P180" s="42"/>
      <c r="Q180" s="42"/>
      <c r="R180" s="42"/>
      <c r="S180" s="42"/>
    </row>
    <row r="181" spans="7:19" x14ac:dyDescent="0.25">
      <c r="G181" s="22"/>
      <c r="I181" s="11"/>
      <c r="J181" s="11"/>
      <c r="K181" s="11"/>
      <c r="M181" s="42"/>
      <c r="N181" s="42"/>
      <c r="O181" s="42"/>
      <c r="P181" s="42"/>
      <c r="Q181" s="42"/>
      <c r="R181" s="42"/>
      <c r="S181" s="42"/>
    </row>
    <row r="182" spans="7:19" x14ac:dyDescent="0.25">
      <c r="G182" s="22"/>
      <c r="I182" s="11"/>
      <c r="J182" s="11"/>
      <c r="K182" s="11"/>
      <c r="M182" s="42"/>
      <c r="N182" s="42"/>
      <c r="O182" s="42"/>
      <c r="P182" s="42"/>
      <c r="Q182" s="42"/>
      <c r="R182" s="42"/>
      <c r="S182" s="42"/>
    </row>
    <row r="183" spans="7:19" x14ac:dyDescent="0.25">
      <c r="G183" s="22"/>
      <c r="I183" s="11"/>
      <c r="J183" s="11"/>
      <c r="K183" s="11"/>
      <c r="M183" s="42"/>
      <c r="N183" s="42"/>
      <c r="O183" s="42"/>
      <c r="P183" s="42"/>
      <c r="Q183" s="42"/>
      <c r="R183" s="42"/>
      <c r="S183" s="42"/>
    </row>
    <row r="184" spans="7:19" x14ac:dyDescent="0.25">
      <c r="G184" s="22"/>
      <c r="I184" s="11"/>
      <c r="J184" s="11"/>
      <c r="K184" s="11"/>
      <c r="M184" s="42"/>
      <c r="N184" s="42"/>
      <c r="O184" s="42"/>
      <c r="P184" s="42"/>
      <c r="Q184" s="42"/>
      <c r="R184" s="42"/>
      <c r="S184" s="42"/>
    </row>
    <row r="185" spans="7:19" x14ac:dyDescent="0.25">
      <c r="G185" s="22"/>
      <c r="I185" s="11"/>
      <c r="J185" s="11"/>
      <c r="K185" s="11"/>
      <c r="M185" s="42"/>
      <c r="N185" s="42"/>
      <c r="O185" s="42"/>
      <c r="P185" s="42"/>
      <c r="Q185" s="42"/>
      <c r="R185" s="42"/>
      <c r="S185" s="42"/>
    </row>
    <row r="186" spans="7:19" x14ac:dyDescent="0.25">
      <c r="G186" s="22"/>
      <c r="I186" s="11"/>
      <c r="J186" s="11"/>
      <c r="K186" s="11"/>
      <c r="M186" s="42"/>
      <c r="N186" s="42"/>
      <c r="O186" s="42"/>
      <c r="P186" s="42"/>
      <c r="Q186" s="42"/>
      <c r="R186" s="42"/>
      <c r="S186" s="42"/>
    </row>
    <row r="187" spans="7:19" x14ac:dyDescent="0.25">
      <c r="G187" s="22"/>
      <c r="I187" s="11"/>
      <c r="J187" s="11"/>
      <c r="K187" s="11"/>
      <c r="M187" s="42"/>
      <c r="N187" s="42"/>
      <c r="O187" s="42"/>
      <c r="P187" s="42"/>
      <c r="Q187" s="42"/>
      <c r="R187" s="42"/>
      <c r="S187" s="42"/>
    </row>
    <row r="188" spans="7:19" x14ac:dyDescent="0.25">
      <c r="G188" s="22"/>
      <c r="I188" s="11"/>
      <c r="J188" s="11"/>
      <c r="K188" s="11"/>
      <c r="M188" s="42"/>
      <c r="N188" s="42"/>
      <c r="O188" s="42"/>
      <c r="P188" s="42"/>
      <c r="Q188" s="42"/>
      <c r="R188" s="42"/>
      <c r="S188" s="42"/>
    </row>
    <row r="189" spans="7:19" x14ac:dyDescent="0.25">
      <c r="G189" s="22"/>
      <c r="I189" s="11"/>
      <c r="J189" s="11"/>
      <c r="K189" s="11"/>
      <c r="M189" s="42"/>
      <c r="N189" s="42"/>
      <c r="O189" s="42"/>
      <c r="P189" s="42"/>
      <c r="Q189" s="42"/>
      <c r="R189" s="42"/>
      <c r="S189" s="42"/>
    </row>
    <row r="190" spans="7:19" x14ac:dyDescent="0.25">
      <c r="G190" s="22"/>
      <c r="I190" s="11"/>
      <c r="J190" s="11"/>
      <c r="K190" s="11"/>
      <c r="M190" s="42"/>
      <c r="N190" s="42"/>
      <c r="O190" s="42"/>
      <c r="P190" s="42"/>
      <c r="Q190" s="42"/>
      <c r="R190" s="42"/>
      <c r="S190" s="42"/>
    </row>
    <row r="191" spans="7:19" x14ac:dyDescent="0.25">
      <c r="G191" s="22"/>
      <c r="I191" s="11"/>
      <c r="J191" s="11"/>
      <c r="K191" s="11"/>
      <c r="M191" s="42"/>
      <c r="N191" s="42"/>
      <c r="O191" s="42"/>
      <c r="P191" s="42"/>
      <c r="Q191" s="42"/>
      <c r="R191" s="42"/>
      <c r="S191" s="42"/>
    </row>
    <row r="192" spans="7:19" x14ac:dyDescent="0.25">
      <c r="G192" s="22"/>
      <c r="I192" s="11"/>
      <c r="J192" s="11"/>
      <c r="K192" s="11"/>
      <c r="M192" s="42"/>
      <c r="N192" s="42"/>
      <c r="O192" s="42"/>
      <c r="P192" s="42"/>
      <c r="Q192" s="42"/>
      <c r="R192" s="42"/>
      <c r="S192" s="42"/>
    </row>
    <row r="193" spans="7:19" x14ac:dyDescent="0.25">
      <c r="G193" s="22"/>
      <c r="I193" s="11"/>
      <c r="J193" s="11"/>
      <c r="K193" s="11"/>
      <c r="M193" s="42"/>
      <c r="N193" s="42"/>
      <c r="O193" s="42"/>
      <c r="P193" s="42"/>
      <c r="Q193" s="42"/>
      <c r="R193" s="42"/>
      <c r="S193" s="42"/>
    </row>
    <row r="194" spans="7:19" x14ac:dyDescent="0.25">
      <c r="G194" s="22"/>
      <c r="I194" s="11"/>
      <c r="J194" s="11"/>
      <c r="K194" s="11"/>
      <c r="M194" s="42"/>
      <c r="N194" s="42"/>
      <c r="O194" s="42"/>
      <c r="P194" s="42"/>
      <c r="Q194" s="42"/>
      <c r="R194" s="42"/>
      <c r="S194" s="42"/>
    </row>
    <row r="195" spans="7:19" x14ac:dyDescent="0.25">
      <c r="G195" s="22"/>
      <c r="I195" s="11"/>
      <c r="J195" s="11"/>
      <c r="K195" s="11"/>
      <c r="M195" s="42"/>
      <c r="N195" s="42"/>
      <c r="O195" s="42"/>
      <c r="P195" s="42"/>
      <c r="Q195" s="42"/>
      <c r="R195" s="42"/>
      <c r="S195" s="42"/>
    </row>
    <row r="196" spans="7:19" x14ac:dyDescent="0.25">
      <c r="G196" s="22"/>
      <c r="I196" s="11"/>
      <c r="J196" s="11"/>
      <c r="K196" s="11"/>
      <c r="M196" s="42"/>
      <c r="N196" s="42"/>
      <c r="O196" s="42"/>
      <c r="P196" s="42"/>
      <c r="Q196" s="42"/>
      <c r="R196" s="42"/>
      <c r="S196" s="42"/>
    </row>
    <row r="197" spans="7:19" x14ac:dyDescent="0.25">
      <c r="G197" s="22"/>
      <c r="I197" s="11"/>
      <c r="J197" s="11"/>
      <c r="K197" s="11"/>
      <c r="M197" s="42"/>
      <c r="N197" s="42"/>
      <c r="O197" s="42"/>
      <c r="P197" s="42"/>
      <c r="Q197" s="42"/>
      <c r="R197" s="42"/>
      <c r="S197" s="42"/>
    </row>
    <row r="198" spans="7:19" x14ac:dyDescent="0.25">
      <c r="G198" s="22"/>
      <c r="I198" s="11"/>
      <c r="J198" s="11"/>
      <c r="K198" s="11"/>
      <c r="M198" s="42"/>
      <c r="N198" s="42"/>
      <c r="O198" s="42"/>
      <c r="P198" s="42"/>
      <c r="Q198" s="42"/>
      <c r="R198" s="42"/>
      <c r="S198" s="42"/>
    </row>
    <row r="199" spans="7:19" x14ac:dyDescent="0.25">
      <c r="G199" s="22"/>
      <c r="I199" s="11"/>
      <c r="J199" s="11"/>
      <c r="K199" s="11"/>
      <c r="M199" s="42"/>
      <c r="N199" s="42"/>
      <c r="O199" s="42"/>
      <c r="P199" s="42"/>
      <c r="Q199" s="42"/>
      <c r="R199" s="42"/>
      <c r="S199" s="42"/>
    </row>
    <row r="200" spans="7:19" x14ac:dyDescent="0.25">
      <c r="G200" s="22"/>
      <c r="I200" s="11"/>
      <c r="J200" s="11"/>
      <c r="K200" s="11"/>
      <c r="M200" s="42"/>
      <c r="N200" s="42"/>
      <c r="O200" s="42"/>
      <c r="P200" s="42"/>
      <c r="Q200" s="42"/>
      <c r="R200" s="42"/>
      <c r="S200" s="42"/>
    </row>
    <row r="201" spans="7:19" x14ac:dyDescent="0.25">
      <c r="G201" s="22"/>
      <c r="I201" s="11"/>
      <c r="J201" s="11"/>
      <c r="K201" s="11"/>
      <c r="M201" s="42"/>
      <c r="N201" s="42"/>
      <c r="O201" s="42"/>
      <c r="P201" s="42"/>
      <c r="Q201" s="42"/>
      <c r="R201" s="42"/>
      <c r="S201" s="42"/>
    </row>
    <row r="202" spans="7:19" x14ac:dyDescent="0.25">
      <c r="G202" s="22"/>
      <c r="I202" s="11"/>
      <c r="J202" s="11"/>
      <c r="K202" s="11"/>
      <c r="M202" s="42"/>
      <c r="N202" s="42"/>
      <c r="O202" s="42"/>
      <c r="P202" s="42"/>
      <c r="Q202" s="42"/>
      <c r="R202" s="42"/>
      <c r="S202" s="42"/>
    </row>
    <row r="203" spans="7:19" x14ac:dyDescent="0.25">
      <c r="G203" s="22"/>
      <c r="I203" s="11"/>
      <c r="J203" s="11"/>
      <c r="K203" s="11"/>
      <c r="M203" s="42"/>
      <c r="N203" s="42"/>
      <c r="O203" s="42"/>
      <c r="P203" s="42"/>
      <c r="Q203" s="42"/>
      <c r="R203" s="42"/>
      <c r="S203" s="42"/>
    </row>
    <row r="204" spans="7:19" x14ac:dyDescent="0.25">
      <c r="G204" s="22"/>
      <c r="I204" s="11"/>
      <c r="J204" s="11"/>
      <c r="K204" s="11"/>
      <c r="M204" s="42"/>
      <c r="N204" s="42"/>
      <c r="O204" s="42"/>
      <c r="P204" s="42"/>
      <c r="Q204" s="42"/>
      <c r="R204" s="42"/>
      <c r="S204" s="42"/>
    </row>
    <row r="205" spans="7:19" x14ac:dyDescent="0.25">
      <c r="G205" s="22"/>
      <c r="I205" s="11"/>
      <c r="J205" s="11"/>
      <c r="K205" s="11"/>
      <c r="M205" s="42"/>
      <c r="N205" s="42"/>
      <c r="O205" s="42"/>
      <c r="P205" s="42"/>
      <c r="Q205" s="42"/>
      <c r="R205" s="42"/>
      <c r="S205" s="42"/>
    </row>
    <row r="206" spans="7:19" x14ac:dyDescent="0.25">
      <c r="G206" s="22"/>
      <c r="I206" s="11"/>
      <c r="J206" s="11"/>
      <c r="K206" s="11"/>
      <c r="M206" s="42"/>
      <c r="N206" s="42"/>
      <c r="O206" s="42"/>
      <c r="P206" s="42"/>
      <c r="Q206" s="42"/>
      <c r="R206" s="42"/>
      <c r="S206" s="42"/>
    </row>
    <row r="207" spans="7:19" x14ac:dyDescent="0.25">
      <c r="G207" s="22"/>
      <c r="I207" s="11"/>
      <c r="J207" s="11"/>
      <c r="K207" s="11"/>
      <c r="M207" s="42"/>
      <c r="N207" s="42"/>
      <c r="O207" s="42"/>
      <c r="P207" s="42"/>
      <c r="Q207" s="42"/>
      <c r="R207" s="42"/>
      <c r="S207" s="42"/>
    </row>
    <row r="208" spans="7:19" x14ac:dyDescent="0.25">
      <c r="G208" s="22"/>
      <c r="I208" s="11"/>
      <c r="J208" s="11"/>
      <c r="K208" s="11"/>
      <c r="M208" s="42"/>
      <c r="N208" s="42"/>
      <c r="O208" s="42"/>
      <c r="P208" s="42"/>
      <c r="Q208" s="42"/>
      <c r="R208" s="42"/>
      <c r="S208" s="42"/>
    </row>
    <row r="209" spans="7:19" x14ac:dyDescent="0.25">
      <c r="G209" s="22"/>
      <c r="I209" s="11"/>
      <c r="J209" s="11"/>
      <c r="K209" s="11"/>
      <c r="M209" s="42"/>
      <c r="N209" s="42"/>
      <c r="O209" s="42"/>
      <c r="P209" s="42"/>
      <c r="Q209" s="42"/>
      <c r="R209" s="42"/>
      <c r="S209" s="42"/>
    </row>
    <row r="210" spans="7:19" x14ac:dyDescent="0.25">
      <c r="G210" s="22"/>
      <c r="I210" s="11"/>
      <c r="J210" s="11"/>
      <c r="K210" s="11"/>
      <c r="M210" s="42"/>
      <c r="N210" s="42"/>
      <c r="O210" s="42"/>
      <c r="P210" s="42"/>
      <c r="Q210" s="42"/>
      <c r="R210" s="42"/>
      <c r="S210" s="42"/>
    </row>
    <row r="211" spans="7:19" x14ac:dyDescent="0.25">
      <c r="G211" s="22"/>
      <c r="I211" s="11"/>
      <c r="J211" s="11"/>
      <c r="K211" s="11"/>
      <c r="M211" s="42"/>
      <c r="N211" s="42"/>
      <c r="O211" s="42"/>
      <c r="P211" s="42"/>
      <c r="Q211" s="42"/>
      <c r="R211" s="42"/>
      <c r="S211" s="42"/>
    </row>
    <row r="212" spans="7:19" x14ac:dyDescent="0.25">
      <c r="G212" s="22"/>
      <c r="I212" s="11"/>
      <c r="J212" s="11"/>
      <c r="K212" s="11"/>
      <c r="M212" s="42"/>
      <c r="N212" s="42"/>
      <c r="O212" s="42"/>
      <c r="P212" s="42"/>
      <c r="Q212" s="42"/>
      <c r="R212" s="42"/>
      <c r="S212" s="42"/>
    </row>
    <row r="213" spans="7:19" x14ac:dyDescent="0.25">
      <c r="G213" s="22"/>
      <c r="I213" s="11"/>
      <c r="J213" s="11"/>
      <c r="K213" s="11"/>
      <c r="M213" s="42"/>
      <c r="N213" s="42"/>
      <c r="O213" s="42"/>
      <c r="P213" s="42"/>
      <c r="Q213" s="42"/>
      <c r="R213" s="42"/>
      <c r="S213" s="42"/>
    </row>
    <row r="214" spans="7:19" x14ac:dyDescent="0.25">
      <c r="G214" s="22"/>
      <c r="I214" s="11"/>
      <c r="J214" s="11"/>
      <c r="K214" s="11"/>
      <c r="M214" s="42"/>
      <c r="N214" s="42"/>
      <c r="O214" s="42"/>
      <c r="P214" s="42"/>
      <c r="Q214" s="42"/>
      <c r="R214" s="42"/>
      <c r="S214" s="42"/>
    </row>
    <row r="215" spans="7:19" x14ac:dyDescent="0.25">
      <c r="G215" s="22"/>
      <c r="I215" s="11"/>
      <c r="J215" s="11"/>
      <c r="K215" s="11"/>
      <c r="M215" s="42"/>
      <c r="N215" s="42"/>
      <c r="O215" s="42"/>
      <c r="P215" s="42"/>
      <c r="Q215" s="42"/>
      <c r="R215" s="42"/>
      <c r="S215" s="42"/>
    </row>
    <row r="216" spans="7:19" x14ac:dyDescent="0.25">
      <c r="G216" s="22"/>
      <c r="I216" s="11"/>
      <c r="J216" s="11"/>
      <c r="K216" s="11"/>
      <c r="M216" s="42"/>
      <c r="N216" s="42"/>
      <c r="O216" s="42"/>
      <c r="P216" s="42"/>
      <c r="Q216" s="42"/>
      <c r="R216" s="42"/>
      <c r="S216" s="42"/>
    </row>
  </sheetData>
  <conditionalFormatting sqref="H1:H1048576">
    <cfRule type="containsText" dxfId="1" priority="1" operator="containsText" text="FALSE">
      <formula>NOT(ISERROR(SEARCH("FALSE",H1)))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S216"/>
  <sheetViews>
    <sheetView workbookViewId="0">
      <selection activeCell="F38" sqref="F38"/>
    </sheetView>
  </sheetViews>
  <sheetFormatPr defaultColWidth="8.7109375" defaultRowHeight="15" x14ac:dyDescent="0.25"/>
  <cols>
    <col min="1" max="1" width="10.7109375" style="64" bestFit="1" customWidth="1"/>
    <col min="2" max="2" width="25.7109375" style="64" bestFit="1" customWidth="1"/>
    <col min="3" max="3" width="30.7109375" style="64" customWidth="1"/>
    <col min="4" max="4" width="8.7109375" style="56" bestFit="1" customWidth="1"/>
    <col min="5" max="5" width="2.28515625" style="56" customWidth="1"/>
    <col min="6" max="6" width="8.7109375" style="42"/>
    <col min="7" max="7" width="32.28515625" style="11" bestFit="1" customWidth="1"/>
    <col min="8" max="8" width="8.7109375" style="11"/>
    <col min="9" max="10" width="8.7109375" style="42"/>
    <col min="11" max="11" width="32.28515625" style="28" customWidth="1"/>
    <col min="12" max="12" width="8.7109375" style="56" bestFit="1" customWidth="1"/>
    <col min="13" max="13" width="32.28515625" style="11" bestFit="1" customWidth="1"/>
    <col min="14" max="14" width="32.28515625" style="28" customWidth="1"/>
    <col min="15" max="19" width="8.7109375" style="11"/>
    <col min="20" max="16384" width="8.7109375" style="42"/>
  </cols>
  <sheetData>
    <row r="1" spans="1:14" ht="15.75" thickBot="1" x14ac:dyDescent="0.3">
      <c r="A1" s="43"/>
      <c r="B1" s="43"/>
      <c r="C1" s="43"/>
      <c r="D1" s="45"/>
      <c r="E1" s="44"/>
      <c r="G1" s="23"/>
      <c r="H1" s="23"/>
      <c r="K1" s="43"/>
      <c r="L1" s="45"/>
      <c r="N1" s="22"/>
    </row>
    <row r="2" spans="1:14" ht="16.5" thickTop="1" thickBot="1" x14ac:dyDescent="0.3">
      <c r="A2" s="53"/>
      <c r="B2" s="53"/>
      <c r="C2" s="53"/>
      <c r="D2" s="54" t="s">
        <v>38</v>
      </c>
      <c r="E2" s="55"/>
      <c r="F2" s="41"/>
      <c r="G2" s="23"/>
      <c r="H2" s="23"/>
      <c r="K2" s="53"/>
      <c r="L2" s="54" t="s">
        <v>38</v>
      </c>
      <c r="N2" s="24"/>
    </row>
    <row r="3" spans="1:14" ht="15.75" thickTop="1" x14ac:dyDescent="0.25">
      <c r="A3" s="43" t="s">
        <v>25</v>
      </c>
      <c r="B3" s="43"/>
      <c r="C3" s="43"/>
      <c r="D3" s="46"/>
      <c r="E3" s="47"/>
      <c r="G3" s="23"/>
      <c r="H3" s="23"/>
      <c r="K3" s="43"/>
      <c r="L3" s="46"/>
      <c r="N3" s="22"/>
    </row>
    <row r="4" spans="1:14" x14ac:dyDescent="0.25">
      <c r="A4" s="43"/>
      <c r="B4" s="43" t="s">
        <v>72</v>
      </c>
      <c r="C4" s="43"/>
      <c r="D4" s="46"/>
      <c r="E4" s="47"/>
      <c r="G4" s="25" t="s">
        <v>26</v>
      </c>
      <c r="H4" s="23"/>
      <c r="K4" s="43"/>
      <c r="L4" s="46"/>
      <c r="N4" s="22"/>
    </row>
    <row r="5" spans="1:14" x14ac:dyDescent="0.25">
      <c r="A5" s="43"/>
      <c r="B5" s="43"/>
      <c r="C5" s="43" t="s">
        <v>95</v>
      </c>
      <c r="D5" s="46">
        <v>0</v>
      </c>
      <c r="E5" s="47"/>
      <c r="G5" s="43" t="s">
        <v>95</v>
      </c>
      <c r="H5" s="25" t="b">
        <f t="shared" ref="H5:H22" si="0">G5=C5</f>
        <v>1</v>
      </c>
      <c r="K5" s="43" t="s">
        <v>154</v>
      </c>
      <c r="L5" s="46">
        <v>0</v>
      </c>
      <c r="M5" s="30"/>
      <c r="N5" s="22"/>
    </row>
    <row r="6" spans="1:14" x14ac:dyDescent="0.25">
      <c r="A6" s="43"/>
      <c r="B6" s="43"/>
      <c r="C6" s="43" t="s">
        <v>96</v>
      </c>
      <c r="D6" s="46">
        <v>0</v>
      </c>
      <c r="E6" s="47"/>
      <c r="G6" s="43" t="s">
        <v>96</v>
      </c>
      <c r="H6" s="25" t="b">
        <f t="shared" si="0"/>
        <v>1</v>
      </c>
      <c r="K6" s="43" t="s">
        <v>39</v>
      </c>
      <c r="L6" s="46">
        <v>0</v>
      </c>
      <c r="M6" s="30"/>
      <c r="N6" s="22"/>
    </row>
    <row r="7" spans="1:14" x14ac:dyDescent="0.25">
      <c r="A7" s="43"/>
      <c r="B7" s="43"/>
      <c r="C7" s="43" t="s">
        <v>97</v>
      </c>
      <c r="D7" s="46">
        <v>0</v>
      </c>
      <c r="E7" s="47"/>
      <c r="G7" s="43" t="s">
        <v>97</v>
      </c>
      <c r="H7" s="25" t="b">
        <f t="shared" si="0"/>
        <v>1</v>
      </c>
      <c r="K7" s="43" t="s">
        <v>40</v>
      </c>
      <c r="L7" s="46">
        <v>0</v>
      </c>
      <c r="M7" s="30"/>
      <c r="N7" s="22"/>
    </row>
    <row r="8" spans="1:14" x14ac:dyDescent="0.25">
      <c r="A8" s="43"/>
      <c r="B8" s="43"/>
      <c r="C8" s="43" t="s">
        <v>98</v>
      </c>
      <c r="D8" s="46">
        <v>0</v>
      </c>
      <c r="E8" s="47"/>
      <c r="G8" s="43" t="s">
        <v>98</v>
      </c>
      <c r="H8" s="25" t="b">
        <f t="shared" si="0"/>
        <v>1</v>
      </c>
      <c r="K8" s="43" t="s">
        <v>157</v>
      </c>
      <c r="L8" s="46">
        <v>0</v>
      </c>
      <c r="M8" s="30"/>
      <c r="N8" s="22"/>
    </row>
    <row r="9" spans="1:14" x14ac:dyDescent="0.25">
      <c r="A9" s="43"/>
      <c r="B9" s="43"/>
      <c r="C9" s="43" t="s">
        <v>99</v>
      </c>
      <c r="D9" s="46">
        <v>0</v>
      </c>
      <c r="E9" s="47"/>
      <c r="G9" s="43" t="s">
        <v>99</v>
      </c>
      <c r="H9" s="25" t="b">
        <f t="shared" si="0"/>
        <v>1</v>
      </c>
      <c r="K9" s="43" t="s">
        <v>158</v>
      </c>
      <c r="L9" s="46">
        <v>0</v>
      </c>
      <c r="M9" s="27"/>
      <c r="N9" s="22"/>
    </row>
    <row r="10" spans="1:14" x14ac:dyDescent="0.25">
      <c r="A10" s="43"/>
      <c r="B10" s="43"/>
      <c r="C10" s="43" t="s">
        <v>100</v>
      </c>
      <c r="D10" s="46">
        <v>0</v>
      </c>
      <c r="E10" s="47"/>
      <c r="G10" s="43" t="s">
        <v>100</v>
      </c>
      <c r="H10" s="25" t="b">
        <f t="shared" si="0"/>
        <v>1</v>
      </c>
      <c r="J10" s="26"/>
      <c r="K10" s="43" t="s">
        <v>159</v>
      </c>
      <c r="L10" s="46">
        <v>0</v>
      </c>
      <c r="M10" s="30"/>
      <c r="N10" s="22"/>
    </row>
    <row r="11" spans="1:14" x14ac:dyDescent="0.25">
      <c r="A11" s="43"/>
      <c r="B11" s="43"/>
      <c r="C11" s="43" t="s">
        <v>73</v>
      </c>
      <c r="D11" s="46">
        <v>0</v>
      </c>
      <c r="E11" s="47"/>
      <c r="G11" s="43" t="s">
        <v>73</v>
      </c>
      <c r="H11" s="25" t="b">
        <f t="shared" si="0"/>
        <v>1</v>
      </c>
      <c r="K11" s="43" t="s">
        <v>36</v>
      </c>
      <c r="L11" s="46">
        <v>0</v>
      </c>
      <c r="M11" s="30"/>
      <c r="N11" s="22"/>
    </row>
    <row r="12" spans="1:14" x14ac:dyDescent="0.25">
      <c r="A12" s="43"/>
      <c r="B12" s="43"/>
      <c r="C12" s="43" t="s">
        <v>74</v>
      </c>
      <c r="D12" s="46">
        <v>0</v>
      </c>
      <c r="E12" s="47"/>
      <c r="G12" s="43" t="s">
        <v>74</v>
      </c>
      <c r="H12" s="25" t="b">
        <f t="shared" si="0"/>
        <v>1</v>
      </c>
      <c r="K12" s="43" t="s">
        <v>41</v>
      </c>
      <c r="L12" s="46">
        <v>0</v>
      </c>
      <c r="M12" s="30"/>
      <c r="N12" s="22"/>
    </row>
    <row r="13" spans="1:14" x14ac:dyDescent="0.25">
      <c r="A13" s="43"/>
      <c r="B13" s="43"/>
      <c r="C13" s="43" t="s">
        <v>101</v>
      </c>
      <c r="D13" s="46">
        <v>0</v>
      </c>
      <c r="E13" s="47"/>
      <c r="G13" s="43" t="s">
        <v>101</v>
      </c>
      <c r="H13" s="25" t="b">
        <f t="shared" si="0"/>
        <v>1</v>
      </c>
      <c r="K13" s="43" t="s">
        <v>42</v>
      </c>
      <c r="L13" s="46">
        <v>0</v>
      </c>
      <c r="M13" s="30"/>
      <c r="N13" s="22"/>
    </row>
    <row r="14" spans="1:14" x14ac:dyDescent="0.25">
      <c r="A14" s="43"/>
      <c r="B14" s="43"/>
      <c r="C14" s="43" t="s">
        <v>75</v>
      </c>
      <c r="D14" s="46">
        <v>0</v>
      </c>
      <c r="E14" s="47"/>
      <c r="G14" s="43" t="s">
        <v>75</v>
      </c>
      <c r="H14" s="25" t="b">
        <f t="shared" si="0"/>
        <v>1</v>
      </c>
      <c r="K14" s="43" t="s">
        <v>13</v>
      </c>
      <c r="L14" s="46">
        <v>0</v>
      </c>
      <c r="M14" s="30"/>
      <c r="N14" s="22"/>
    </row>
    <row r="15" spans="1:14" x14ac:dyDescent="0.25">
      <c r="A15" s="43"/>
      <c r="B15" s="43"/>
      <c r="C15" s="43" t="s">
        <v>76</v>
      </c>
      <c r="D15" s="46">
        <v>0</v>
      </c>
      <c r="E15" s="47"/>
      <c r="G15" s="43" t="s">
        <v>76</v>
      </c>
      <c r="H15" s="25" t="b">
        <f t="shared" si="0"/>
        <v>1</v>
      </c>
      <c r="K15" s="43" t="s">
        <v>43</v>
      </c>
      <c r="L15" s="46">
        <v>0</v>
      </c>
      <c r="M15" s="30"/>
      <c r="N15" s="22"/>
    </row>
    <row r="16" spans="1:14" x14ac:dyDescent="0.25">
      <c r="A16" s="43"/>
      <c r="B16" s="43"/>
      <c r="C16" s="43" t="s">
        <v>102</v>
      </c>
      <c r="D16" s="46">
        <v>0</v>
      </c>
      <c r="E16" s="47"/>
      <c r="G16" s="43" t="s">
        <v>102</v>
      </c>
      <c r="H16" s="25" t="b">
        <f t="shared" si="0"/>
        <v>1</v>
      </c>
      <c r="K16" s="43" t="s">
        <v>221</v>
      </c>
      <c r="L16" s="46">
        <v>0</v>
      </c>
      <c r="M16" s="30"/>
      <c r="N16" s="22"/>
    </row>
    <row r="17" spans="1:14" x14ac:dyDescent="0.25">
      <c r="A17" s="43"/>
      <c r="B17" s="43"/>
      <c r="C17" s="43" t="s">
        <v>77</v>
      </c>
      <c r="D17" s="46">
        <v>0</v>
      </c>
      <c r="E17" s="47"/>
      <c r="G17" s="43" t="s">
        <v>77</v>
      </c>
      <c r="H17" s="25" t="b">
        <f t="shared" si="0"/>
        <v>1</v>
      </c>
      <c r="K17" s="43" t="s">
        <v>18</v>
      </c>
      <c r="L17" s="46">
        <v>0</v>
      </c>
      <c r="M17" s="30"/>
      <c r="N17" s="22"/>
    </row>
    <row r="18" spans="1:14" x14ac:dyDescent="0.25">
      <c r="A18" s="43"/>
      <c r="B18" s="43"/>
      <c r="C18" s="43" t="s">
        <v>27</v>
      </c>
      <c r="D18" s="46">
        <v>0</v>
      </c>
      <c r="E18" s="47"/>
      <c r="G18" s="43" t="s">
        <v>27</v>
      </c>
      <c r="H18" s="25" t="b">
        <f t="shared" si="0"/>
        <v>1</v>
      </c>
      <c r="K18" s="43" t="s">
        <v>14</v>
      </c>
      <c r="L18" s="46">
        <v>0</v>
      </c>
      <c r="M18" s="30"/>
      <c r="N18" s="22"/>
    </row>
    <row r="19" spans="1:14" ht="15.75" thickBot="1" x14ac:dyDescent="0.3">
      <c r="A19" s="43"/>
      <c r="B19" s="43"/>
      <c r="C19" s="43" t="s">
        <v>78</v>
      </c>
      <c r="D19" s="49">
        <v>0</v>
      </c>
      <c r="E19" s="47"/>
      <c r="G19" s="43" t="s">
        <v>78</v>
      </c>
      <c r="H19" s="25" t="b">
        <f t="shared" si="0"/>
        <v>1</v>
      </c>
      <c r="K19" s="43" t="s">
        <v>86</v>
      </c>
      <c r="L19" s="49">
        <v>0</v>
      </c>
      <c r="M19" s="30"/>
      <c r="N19" s="22"/>
    </row>
    <row r="20" spans="1:14" ht="15.75" thickBot="1" x14ac:dyDescent="0.3">
      <c r="A20" s="43"/>
      <c r="B20" s="43" t="s">
        <v>79</v>
      </c>
      <c r="C20" s="43"/>
      <c r="D20" s="50">
        <f>ROUND(SUM(D4:D19),5)</f>
        <v>0</v>
      </c>
      <c r="E20" s="47"/>
      <c r="G20" s="43"/>
      <c r="H20" s="25" t="b">
        <f t="shared" si="0"/>
        <v>1</v>
      </c>
      <c r="K20" s="43"/>
      <c r="L20" s="50">
        <f>ROUND(SUM(L4:L19),5)</f>
        <v>0</v>
      </c>
      <c r="M20" s="30"/>
      <c r="N20" s="22"/>
    </row>
    <row r="21" spans="1:14" x14ac:dyDescent="0.25">
      <c r="A21" s="43" t="s">
        <v>28</v>
      </c>
      <c r="B21" s="43"/>
      <c r="C21" s="43"/>
      <c r="D21" s="46">
        <f>ROUND(D3+D20,5)</f>
        <v>0</v>
      </c>
      <c r="E21" s="47"/>
      <c r="G21" s="43"/>
      <c r="H21" s="25" t="b">
        <f t="shared" si="0"/>
        <v>1</v>
      </c>
      <c r="K21" s="43"/>
      <c r="L21" s="46">
        <f>ROUND(L3+L20,5)</f>
        <v>0</v>
      </c>
      <c r="M21" s="30"/>
      <c r="N21" s="22"/>
    </row>
    <row r="22" spans="1:14" x14ac:dyDescent="0.25">
      <c r="A22" s="43" t="s">
        <v>29</v>
      </c>
      <c r="B22" s="43"/>
      <c r="C22" s="43"/>
      <c r="D22" s="46"/>
      <c r="E22" s="47"/>
      <c r="G22" s="43"/>
      <c r="H22" s="25" t="b">
        <f t="shared" si="0"/>
        <v>1</v>
      </c>
      <c r="K22" s="43"/>
      <c r="L22" s="46"/>
      <c r="M22" s="30"/>
      <c r="N22" s="22"/>
    </row>
    <row r="23" spans="1:14" x14ac:dyDescent="0.25">
      <c r="A23" s="43"/>
      <c r="B23" s="43" t="s">
        <v>103</v>
      </c>
      <c r="C23" s="43"/>
      <c r="D23" s="46"/>
      <c r="E23" s="47"/>
      <c r="G23" s="43"/>
      <c r="H23" s="25"/>
      <c r="K23" s="43"/>
      <c r="L23" s="46"/>
      <c r="M23" s="30"/>
      <c r="N23" s="22"/>
    </row>
    <row r="24" spans="1:14" x14ac:dyDescent="0.25">
      <c r="A24" s="43"/>
      <c r="B24" s="43"/>
      <c r="C24" s="43" t="s">
        <v>80</v>
      </c>
      <c r="D24" s="46">
        <v>0</v>
      </c>
      <c r="E24" s="47"/>
      <c r="G24" s="43" t="s">
        <v>80</v>
      </c>
      <c r="H24" s="25"/>
      <c r="K24" s="43" t="s">
        <v>47</v>
      </c>
      <c r="L24" s="46">
        <v>0</v>
      </c>
      <c r="M24" s="30"/>
      <c r="N24" s="22"/>
    </row>
    <row r="25" spans="1:14" x14ac:dyDescent="0.25">
      <c r="A25" s="43"/>
      <c r="B25" s="43"/>
      <c r="C25" s="43" t="s">
        <v>81</v>
      </c>
      <c r="D25" s="46">
        <v>0</v>
      </c>
      <c r="E25" s="47"/>
      <c r="G25" s="43" t="s">
        <v>81</v>
      </c>
      <c r="H25" s="25" t="b">
        <f>G25=C25</f>
        <v>1</v>
      </c>
      <c r="K25" s="43" t="s">
        <v>48</v>
      </c>
      <c r="L25" s="46">
        <v>0</v>
      </c>
      <c r="M25" s="27"/>
      <c r="N25" s="22"/>
    </row>
    <row r="26" spans="1:14" x14ac:dyDescent="0.25">
      <c r="A26" s="43"/>
      <c r="B26" s="43"/>
      <c r="C26" s="43" t="s">
        <v>104</v>
      </c>
      <c r="D26" s="46">
        <v>0</v>
      </c>
      <c r="E26" s="47"/>
      <c r="G26" s="43" t="s">
        <v>104</v>
      </c>
      <c r="H26" s="25" t="b">
        <f>G26=C26</f>
        <v>1</v>
      </c>
      <c r="K26" s="43" t="s">
        <v>161</v>
      </c>
      <c r="L26" s="46">
        <v>0</v>
      </c>
      <c r="M26" s="30"/>
      <c r="N26" s="22"/>
    </row>
    <row r="27" spans="1:14" x14ac:dyDescent="0.25">
      <c r="A27" s="43"/>
      <c r="B27" s="43"/>
      <c r="C27" s="43" t="s">
        <v>105</v>
      </c>
      <c r="D27" s="46">
        <v>0</v>
      </c>
      <c r="E27" s="47"/>
      <c r="G27" s="43" t="s">
        <v>105</v>
      </c>
      <c r="H27" s="25" t="b">
        <f>G27=C27</f>
        <v>1</v>
      </c>
      <c r="K27" s="43" t="s">
        <v>49</v>
      </c>
      <c r="L27" s="46">
        <v>0</v>
      </c>
      <c r="M27" s="30"/>
      <c r="N27" s="22"/>
    </row>
    <row r="28" spans="1:14" x14ac:dyDescent="0.25">
      <c r="A28" s="43"/>
      <c r="B28" s="43"/>
      <c r="C28" s="43" t="s">
        <v>82</v>
      </c>
      <c r="D28" s="46">
        <v>0</v>
      </c>
      <c r="E28" s="47"/>
      <c r="G28" s="43" t="s">
        <v>82</v>
      </c>
      <c r="H28" s="25" t="b">
        <f>G28=C28</f>
        <v>1</v>
      </c>
      <c r="K28" s="43" t="s">
        <v>50</v>
      </c>
      <c r="L28" s="46">
        <v>0</v>
      </c>
      <c r="M28" s="30"/>
      <c r="N28" s="22"/>
    </row>
    <row r="29" spans="1:14" x14ac:dyDescent="0.25">
      <c r="A29" s="43"/>
      <c r="B29" s="43"/>
      <c r="C29" s="43" t="s">
        <v>106</v>
      </c>
      <c r="D29" s="46">
        <v>0</v>
      </c>
      <c r="E29" s="47"/>
      <c r="G29" s="43" t="s">
        <v>106</v>
      </c>
      <c r="H29" s="25" t="b">
        <f>G29=C29</f>
        <v>1</v>
      </c>
      <c r="K29" s="43" t="s">
        <v>51</v>
      </c>
      <c r="L29" s="46">
        <v>0</v>
      </c>
      <c r="M29" s="30"/>
      <c r="N29" s="22"/>
    </row>
    <row r="30" spans="1:14" x14ac:dyDescent="0.25">
      <c r="A30" s="43"/>
      <c r="B30" s="43"/>
      <c r="C30" s="43" t="s">
        <v>107</v>
      </c>
      <c r="D30" s="46">
        <v>0</v>
      </c>
      <c r="E30" s="47"/>
      <c r="G30" s="43" t="s">
        <v>107</v>
      </c>
      <c r="H30" s="25"/>
      <c r="K30" s="43" t="s">
        <v>52</v>
      </c>
      <c r="L30" s="46">
        <v>0</v>
      </c>
      <c r="M30" s="30"/>
      <c r="N30" s="22"/>
    </row>
    <row r="31" spans="1:14" x14ac:dyDescent="0.25">
      <c r="A31" s="43"/>
      <c r="B31" s="43"/>
      <c r="C31" s="43" t="s">
        <v>108</v>
      </c>
      <c r="D31" s="46">
        <v>0</v>
      </c>
      <c r="E31" s="47"/>
      <c r="G31" s="43" t="s">
        <v>108</v>
      </c>
      <c r="H31" s="25"/>
      <c r="K31" s="43" t="s">
        <v>53</v>
      </c>
      <c r="L31" s="46">
        <v>0</v>
      </c>
      <c r="M31" s="30"/>
      <c r="N31" s="22"/>
    </row>
    <row r="32" spans="1:14" x14ac:dyDescent="0.25">
      <c r="A32" s="43"/>
      <c r="B32" s="43"/>
      <c r="C32" s="43" t="s">
        <v>109</v>
      </c>
      <c r="D32" s="46">
        <v>0</v>
      </c>
      <c r="E32" s="47"/>
      <c r="G32" s="43" t="s">
        <v>109</v>
      </c>
      <c r="H32" s="25" t="b">
        <f t="shared" ref="H32:H38" si="1">G32=C32</f>
        <v>1</v>
      </c>
      <c r="K32" s="43" t="s">
        <v>54</v>
      </c>
      <c r="L32" s="46">
        <v>0</v>
      </c>
      <c r="M32" s="30"/>
      <c r="N32" s="22"/>
    </row>
    <row r="33" spans="1:14" x14ac:dyDescent="0.25">
      <c r="A33" s="43"/>
      <c r="B33" s="43"/>
      <c r="C33" s="43" t="s">
        <v>110</v>
      </c>
      <c r="D33" s="46">
        <v>0</v>
      </c>
      <c r="E33" s="47"/>
      <c r="G33" s="43" t="s">
        <v>110</v>
      </c>
      <c r="H33" s="25" t="b">
        <f t="shared" si="1"/>
        <v>1</v>
      </c>
      <c r="K33" s="43" t="s">
        <v>165</v>
      </c>
      <c r="L33" s="46">
        <v>0</v>
      </c>
      <c r="M33" s="30"/>
      <c r="N33" s="22"/>
    </row>
    <row r="34" spans="1:14" ht="15.75" thickBot="1" x14ac:dyDescent="0.3">
      <c r="A34" s="43"/>
      <c r="B34" s="43"/>
      <c r="C34" s="43" t="s">
        <v>111</v>
      </c>
      <c r="D34" s="48">
        <v>0</v>
      </c>
      <c r="E34" s="47"/>
      <c r="G34" s="43" t="s">
        <v>111</v>
      </c>
      <c r="H34" s="25" t="b">
        <f t="shared" si="1"/>
        <v>1</v>
      </c>
      <c r="K34" s="43" t="s">
        <v>32</v>
      </c>
      <c r="L34" s="48">
        <v>0</v>
      </c>
      <c r="M34" s="30"/>
      <c r="N34" s="22"/>
    </row>
    <row r="35" spans="1:14" x14ac:dyDescent="0.25">
      <c r="A35" s="43"/>
      <c r="B35" s="43" t="s">
        <v>112</v>
      </c>
      <c r="C35" s="43"/>
      <c r="D35" s="46">
        <f>ROUND(SUM(D23:D34),5)</f>
        <v>0</v>
      </c>
      <c r="E35" s="47"/>
      <c r="G35" s="43"/>
      <c r="H35" s="25" t="b">
        <f t="shared" si="1"/>
        <v>1</v>
      </c>
      <c r="K35" s="43"/>
      <c r="L35" s="46">
        <f>ROUND(SUM(L23:L34),5)</f>
        <v>0</v>
      </c>
      <c r="M35" s="30"/>
      <c r="N35" s="22"/>
    </row>
    <row r="36" spans="1:14" x14ac:dyDescent="0.25">
      <c r="A36" s="43"/>
      <c r="B36" s="43" t="s">
        <v>83</v>
      </c>
      <c r="C36" s="43"/>
      <c r="D36" s="46"/>
      <c r="E36" s="47"/>
      <c r="G36" s="43"/>
      <c r="H36" s="25" t="b">
        <f t="shared" si="1"/>
        <v>1</v>
      </c>
      <c r="K36" s="43"/>
      <c r="L36" s="46"/>
      <c r="M36" s="27"/>
      <c r="N36" s="22"/>
    </row>
    <row r="37" spans="1:14" x14ac:dyDescent="0.25">
      <c r="A37" s="43"/>
      <c r="B37" s="43"/>
      <c r="C37" s="43" t="s">
        <v>113</v>
      </c>
      <c r="D37" s="46">
        <v>0</v>
      </c>
      <c r="E37" s="47"/>
      <c r="G37" s="43" t="s">
        <v>113</v>
      </c>
      <c r="H37" s="25" t="b">
        <f t="shared" si="1"/>
        <v>1</v>
      </c>
      <c r="K37" s="43" t="s">
        <v>167</v>
      </c>
      <c r="L37" s="46">
        <v>0</v>
      </c>
      <c r="M37" s="30"/>
      <c r="N37" s="22"/>
    </row>
    <row r="38" spans="1:14" x14ac:dyDescent="0.25">
      <c r="A38" s="43"/>
      <c r="B38" s="43"/>
      <c r="C38" s="43" t="s">
        <v>114</v>
      </c>
      <c r="D38" s="46">
        <v>0</v>
      </c>
      <c r="E38" s="47"/>
      <c r="G38" s="43" t="s">
        <v>114</v>
      </c>
      <c r="H38" s="25" t="b">
        <f t="shared" si="1"/>
        <v>1</v>
      </c>
      <c r="K38" s="43" t="s">
        <v>15</v>
      </c>
      <c r="L38" s="46">
        <v>0</v>
      </c>
      <c r="M38" s="30"/>
      <c r="N38" s="22"/>
    </row>
    <row r="39" spans="1:14" x14ac:dyDescent="0.25">
      <c r="A39" s="43"/>
      <c r="B39" s="43"/>
      <c r="C39" s="43" t="s">
        <v>115</v>
      </c>
      <c r="D39" s="46">
        <v>0</v>
      </c>
      <c r="E39" s="47"/>
      <c r="G39" s="43" t="s">
        <v>115</v>
      </c>
      <c r="H39" s="25"/>
      <c r="K39" s="43" t="s">
        <v>169</v>
      </c>
      <c r="L39" s="46">
        <v>0</v>
      </c>
      <c r="M39" s="30"/>
      <c r="N39" s="22"/>
    </row>
    <row r="40" spans="1:14" x14ac:dyDescent="0.25">
      <c r="A40" s="43"/>
      <c r="B40" s="43"/>
      <c r="C40" s="43" t="s">
        <v>116</v>
      </c>
      <c r="D40" s="46">
        <v>0</v>
      </c>
      <c r="E40" s="47"/>
      <c r="G40" s="43" t="s">
        <v>116</v>
      </c>
      <c r="H40" s="25"/>
      <c r="K40" s="43" t="s">
        <v>170</v>
      </c>
      <c r="L40" s="46">
        <v>0</v>
      </c>
      <c r="M40" s="30"/>
      <c r="N40" s="22"/>
    </row>
    <row r="41" spans="1:14" x14ac:dyDescent="0.25">
      <c r="A41" s="43"/>
      <c r="B41" s="43"/>
      <c r="C41" s="43" t="s">
        <v>117</v>
      </c>
      <c r="D41" s="46">
        <v>0</v>
      </c>
      <c r="E41" s="47"/>
      <c r="G41" s="43" t="s">
        <v>117</v>
      </c>
      <c r="H41" s="25"/>
      <c r="K41" s="43" t="s">
        <v>172</v>
      </c>
      <c r="L41" s="46">
        <v>0</v>
      </c>
      <c r="M41" s="30"/>
      <c r="N41" s="22"/>
    </row>
    <row r="42" spans="1:14" x14ac:dyDescent="0.25">
      <c r="A42" s="43"/>
      <c r="B42" s="43"/>
      <c r="C42" s="43" t="s">
        <v>118</v>
      </c>
      <c r="D42" s="46">
        <v>0</v>
      </c>
      <c r="E42" s="47"/>
      <c r="G42" s="43" t="s">
        <v>118</v>
      </c>
      <c r="H42" s="25"/>
      <c r="K42" s="43" t="s">
        <v>174</v>
      </c>
      <c r="L42" s="46">
        <v>0</v>
      </c>
      <c r="M42" s="30"/>
      <c r="N42" s="22"/>
    </row>
    <row r="43" spans="1:14" x14ac:dyDescent="0.25">
      <c r="A43" s="43"/>
      <c r="B43" s="43"/>
      <c r="C43" s="43" t="s">
        <v>119</v>
      </c>
      <c r="D43" s="46">
        <v>0</v>
      </c>
      <c r="E43" s="47"/>
      <c r="G43" s="43" t="s">
        <v>119</v>
      </c>
      <c r="H43" s="25" t="b">
        <f>G43=C43</f>
        <v>1</v>
      </c>
      <c r="K43" s="43" t="s">
        <v>176</v>
      </c>
      <c r="L43" s="46">
        <v>0</v>
      </c>
      <c r="M43" s="30"/>
      <c r="N43" s="22"/>
    </row>
    <row r="44" spans="1:14" x14ac:dyDescent="0.25">
      <c r="A44" s="43"/>
      <c r="B44" s="43"/>
      <c r="C44" s="43" t="s">
        <v>120</v>
      </c>
      <c r="D44" s="46">
        <v>0</v>
      </c>
      <c r="E44" s="47"/>
      <c r="G44" s="43" t="s">
        <v>120</v>
      </c>
      <c r="H44" s="25" t="b">
        <f>G44=C44</f>
        <v>1</v>
      </c>
      <c r="K44" s="43" t="s">
        <v>178</v>
      </c>
      <c r="L44" s="46">
        <v>0</v>
      </c>
      <c r="M44" s="30"/>
      <c r="N44" s="22"/>
    </row>
    <row r="45" spans="1:14" x14ac:dyDescent="0.25">
      <c r="A45" s="43"/>
      <c r="B45" s="43"/>
      <c r="C45" s="43" t="s">
        <v>121</v>
      </c>
      <c r="D45" s="46">
        <v>0</v>
      </c>
      <c r="E45" s="47"/>
      <c r="G45" s="43" t="s">
        <v>121</v>
      </c>
      <c r="H45" s="25" t="b">
        <f>G45=C45</f>
        <v>1</v>
      </c>
      <c r="K45" s="43" t="s">
        <v>19</v>
      </c>
      <c r="L45" s="46">
        <v>0</v>
      </c>
      <c r="M45" s="30"/>
      <c r="N45" s="22"/>
    </row>
    <row r="46" spans="1:14" x14ac:dyDescent="0.25">
      <c r="A46" s="43"/>
      <c r="B46" s="43"/>
      <c r="C46" s="43" t="s">
        <v>122</v>
      </c>
      <c r="D46" s="46">
        <v>0</v>
      </c>
      <c r="E46" s="47"/>
      <c r="G46" s="43" t="s">
        <v>122</v>
      </c>
      <c r="H46" s="25"/>
      <c r="K46" s="43" t="s">
        <v>16</v>
      </c>
      <c r="L46" s="46">
        <v>0</v>
      </c>
      <c r="M46" s="30"/>
      <c r="N46" s="22"/>
    </row>
    <row r="47" spans="1:14" x14ac:dyDescent="0.25">
      <c r="A47" s="43"/>
      <c r="B47" s="43"/>
      <c r="C47" s="43" t="s">
        <v>123</v>
      </c>
      <c r="D47" s="46">
        <v>0</v>
      </c>
      <c r="E47" s="47"/>
      <c r="G47" s="43" t="s">
        <v>123</v>
      </c>
      <c r="H47" s="25"/>
      <c r="K47" s="43" t="s">
        <v>182</v>
      </c>
      <c r="L47" s="46">
        <v>0</v>
      </c>
      <c r="M47" s="30"/>
      <c r="N47" s="22"/>
    </row>
    <row r="48" spans="1:14" x14ac:dyDescent="0.25">
      <c r="A48" s="43"/>
      <c r="B48" s="43"/>
      <c r="C48" s="43" t="s">
        <v>124</v>
      </c>
      <c r="D48" s="46">
        <v>0</v>
      </c>
      <c r="E48" s="47"/>
      <c r="G48" s="43" t="s">
        <v>124</v>
      </c>
      <c r="H48" s="25" t="b">
        <f t="shared" ref="H48:H54" si="2">G48=C48</f>
        <v>1</v>
      </c>
      <c r="K48" s="43" t="s">
        <v>184</v>
      </c>
      <c r="L48" s="46">
        <v>0</v>
      </c>
      <c r="M48" s="30"/>
      <c r="N48" s="22"/>
    </row>
    <row r="49" spans="1:14" x14ac:dyDescent="0.25">
      <c r="A49" s="43"/>
      <c r="B49" s="43"/>
      <c r="C49" s="43" t="s">
        <v>125</v>
      </c>
      <c r="D49" s="46">
        <v>0</v>
      </c>
      <c r="E49" s="47"/>
      <c r="G49" s="43" t="s">
        <v>125</v>
      </c>
      <c r="H49" s="25" t="b">
        <f t="shared" si="2"/>
        <v>1</v>
      </c>
      <c r="K49" s="43" t="s">
        <v>60</v>
      </c>
      <c r="L49" s="46">
        <v>0</v>
      </c>
      <c r="M49" s="30"/>
      <c r="N49" s="22"/>
    </row>
    <row r="50" spans="1:14" x14ac:dyDescent="0.25">
      <c r="A50" s="43"/>
      <c r="B50" s="43"/>
      <c r="C50" s="43" t="s">
        <v>126</v>
      </c>
      <c r="D50" s="46">
        <v>0</v>
      </c>
      <c r="E50" s="47"/>
      <c r="G50" s="43" t="s">
        <v>126</v>
      </c>
      <c r="H50" s="25" t="b">
        <f t="shared" si="2"/>
        <v>1</v>
      </c>
      <c r="K50" s="43" t="s">
        <v>187</v>
      </c>
      <c r="L50" s="46">
        <v>0</v>
      </c>
      <c r="M50" s="30"/>
      <c r="N50" s="22"/>
    </row>
    <row r="51" spans="1:14" x14ac:dyDescent="0.25">
      <c r="A51" s="43"/>
      <c r="B51" s="43"/>
      <c r="C51" s="43" t="s">
        <v>127</v>
      </c>
      <c r="D51" s="46">
        <v>0</v>
      </c>
      <c r="E51" s="47"/>
      <c r="G51" s="43" t="s">
        <v>127</v>
      </c>
      <c r="H51" s="25" t="b">
        <f t="shared" si="2"/>
        <v>1</v>
      </c>
      <c r="K51" s="43" t="s">
        <v>189</v>
      </c>
      <c r="L51" s="46">
        <v>0</v>
      </c>
      <c r="M51" s="30"/>
      <c r="N51" s="22"/>
    </row>
    <row r="52" spans="1:14" x14ac:dyDescent="0.25">
      <c r="A52" s="43"/>
      <c r="B52" s="43"/>
      <c r="C52" s="43" t="s">
        <v>128</v>
      </c>
      <c r="D52" s="46">
        <v>0</v>
      </c>
      <c r="E52" s="47"/>
      <c r="G52" s="43" t="s">
        <v>128</v>
      </c>
      <c r="H52" s="25" t="b">
        <f t="shared" si="2"/>
        <v>1</v>
      </c>
      <c r="K52" s="43" t="s">
        <v>191</v>
      </c>
      <c r="L52" s="46">
        <v>0</v>
      </c>
      <c r="M52" s="30"/>
      <c r="N52" s="22"/>
    </row>
    <row r="53" spans="1:14" x14ac:dyDescent="0.25">
      <c r="A53" s="43"/>
      <c r="B53" s="43"/>
      <c r="C53" s="43" t="s">
        <v>129</v>
      </c>
      <c r="D53" s="46">
        <v>0</v>
      </c>
      <c r="E53" s="47"/>
      <c r="G53" s="43" t="s">
        <v>129</v>
      </c>
      <c r="H53" s="25" t="b">
        <f t="shared" si="2"/>
        <v>1</v>
      </c>
      <c r="K53" s="43" t="s">
        <v>61</v>
      </c>
      <c r="L53" s="46">
        <v>0</v>
      </c>
      <c r="M53" s="27"/>
      <c r="N53" s="22"/>
    </row>
    <row r="54" spans="1:14" ht="15.75" thickBot="1" x14ac:dyDescent="0.3">
      <c r="A54" s="43"/>
      <c r="B54" s="43"/>
      <c r="C54" s="43" t="s">
        <v>84</v>
      </c>
      <c r="D54" s="48">
        <v>0</v>
      </c>
      <c r="E54" s="47"/>
      <c r="G54" s="43" t="s">
        <v>84</v>
      </c>
      <c r="H54" s="25" t="b">
        <f t="shared" si="2"/>
        <v>1</v>
      </c>
      <c r="K54" s="43" t="s">
        <v>87</v>
      </c>
      <c r="L54" s="48">
        <v>0</v>
      </c>
      <c r="M54" s="30"/>
      <c r="N54" s="22"/>
    </row>
    <row r="55" spans="1:14" x14ac:dyDescent="0.25">
      <c r="A55" s="43"/>
      <c r="B55" s="43" t="s">
        <v>85</v>
      </c>
      <c r="C55" s="43"/>
      <c r="D55" s="46">
        <f>ROUND(SUM(D36:D54),5)</f>
        <v>0</v>
      </c>
      <c r="E55" s="47"/>
      <c r="G55" s="43"/>
      <c r="H55" s="25"/>
      <c r="K55" s="43"/>
      <c r="L55" s="46">
        <f>ROUND(SUM(L36:L54),5)</f>
        <v>0</v>
      </c>
      <c r="M55" s="30"/>
      <c r="N55" s="22"/>
    </row>
    <row r="56" spans="1:14" x14ac:dyDescent="0.25">
      <c r="A56" s="43"/>
      <c r="B56" s="43" t="s">
        <v>130</v>
      </c>
      <c r="C56" s="43"/>
      <c r="D56" s="46"/>
      <c r="E56" s="47"/>
      <c r="G56" s="43"/>
      <c r="H56" s="25"/>
      <c r="K56" s="43"/>
      <c r="L56" s="46"/>
      <c r="M56" s="30"/>
      <c r="N56" s="22"/>
    </row>
    <row r="57" spans="1:14" x14ac:dyDescent="0.25">
      <c r="A57" s="43"/>
      <c r="B57" s="43"/>
      <c r="C57" s="43" t="s">
        <v>131</v>
      </c>
      <c r="D57" s="46">
        <v>0</v>
      </c>
      <c r="E57" s="47"/>
      <c r="G57" s="43" t="s">
        <v>131</v>
      </c>
      <c r="H57" s="25"/>
      <c r="K57" s="43" t="s">
        <v>193</v>
      </c>
      <c r="L57" s="46">
        <v>0</v>
      </c>
      <c r="M57" s="30"/>
      <c r="N57" s="22"/>
    </row>
    <row r="58" spans="1:14" x14ac:dyDescent="0.25">
      <c r="A58" s="43"/>
      <c r="B58" s="43"/>
      <c r="C58" s="43" t="s">
        <v>132</v>
      </c>
      <c r="D58" s="46">
        <v>0</v>
      </c>
      <c r="E58" s="47"/>
      <c r="G58" s="43" t="s">
        <v>132</v>
      </c>
      <c r="H58" s="25"/>
      <c r="K58" s="43" t="s">
        <v>63</v>
      </c>
      <c r="L58" s="46">
        <v>0</v>
      </c>
      <c r="M58" s="30"/>
      <c r="N58" s="22"/>
    </row>
    <row r="59" spans="1:14" x14ac:dyDescent="0.25">
      <c r="A59" s="43"/>
      <c r="B59" s="43"/>
      <c r="C59" s="43" t="s">
        <v>133</v>
      </c>
      <c r="D59" s="46">
        <v>0</v>
      </c>
      <c r="E59" s="47"/>
      <c r="G59" s="43" t="s">
        <v>133</v>
      </c>
      <c r="H59" s="25"/>
      <c r="K59" s="43" t="s">
        <v>196</v>
      </c>
      <c r="L59" s="46">
        <v>0</v>
      </c>
      <c r="M59" s="30"/>
      <c r="N59" s="22"/>
    </row>
    <row r="60" spans="1:14" x14ac:dyDescent="0.25">
      <c r="A60" s="43"/>
      <c r="B60" s="43"/>
      <c r="C60" s="43" t="s">
        <v>134</v>
      </c>
      <c r="D60" s="46">
        <v>0</v>
      </c>
      <c r="E60" s="47"/>
      <c r="G60" s="43" t="s">
        <v>134</v>
      </c>
      <c r="H60" s="25" t="b">
        <f t="shared" ref="H60:H73" si="3">G60=C60</f>
        <v>1</v>
      </c>
      <c r="K60" s="43" t="s">
        <v>198</v>
      </c>
      <c r="L60" s="46">
        <v>0</v>
      </c>
      <c r="M60" s="30"/>
      <c r="N60" s="22"/>
    </row>
    <row r="61" spans="1:14" x14ac:dyDescent="0.25">
      <c r="A61" s="43"/>
      <c r="B61" s="43"/>
      <c r="C61" s="43" t="s">
        <v>135</v>
      </c>
      <c r="D61" s="46">
        <v>0</v>
      </c>
      <c r="E61" s="47"/>
      <c r="G61" s="43" t="s">
        <v>135</v>
      </c>
      <c r="H61" s="25" t="b">
        <f t="shared" si="3"/>
        <v>1</v>
      </c>
      <c r="K61" s="43" t="s">
        <v>200</v>
      </c>
      <c r="L61" s="46">
        <v>0</v>
      </c>
      <c r="M61" s="30"/>
      <c r="N61" s="22"/>
    </row>
    <row r="62" spans="1:14" x14ac:dyDescent="0.25">
      <c r="A62" s="43"/>
      <c r="B62" s="43"/>
      <c r="C62" s="43" t="s">
        <v>136</v>
      </c>
      <c r="D62" s="46">
        <v>0</v>
      </c>
      <c r="E62" s="47"/>
      <c r="G62" s="43" t="s">
        <v>136</v>
      </c>
      <c r="H62" s="25" t="b">
        <f t="shared" si="3"/>
        <v>1</v>
      </c>
      <c r="K62" s="43" t="s">
        <v>202</v>
      </c>
      <c r="L62" s="46">
        <v>0</v>
      </c>
      <c r="M62" s="30"/>
      <c r="N62" s="22"/>
    </row>
    <row r="63" spans="1:14" x14ac:dyDescent="0.25">
      <c r="A63" s="43"/>
      <c r="B63" s="43"/>
      <c r="C63" s="43" t="s">
        <v>137</v>
      </c>
      <c r="D63" s="46">
        <v>0</v>
      </c>
      <c r="E63" s="47"/>
      <c r="G63" s="43" t="s">
        <v>137</v>
      </c>
      <c r="H63" s="25" t="b">
        <f t="shared" si="3"/>
        <v>1</v>
      </c>
      <c r="K63" s="43" t="s">
        <v>17</v>
      </c>
      <c r="L63" s="46">
        <v>0</v>
      </c>
      <c r="M63" s="30"/>
      <c r="N63" s="22"/>
    </row>
    <row r="64" spans="1:14" x14ac:dyDescent="0.25">
      <c r="A64" s="43"/>
      <c r="B64" s="43"/>
      <c r="C64" s="43" t="s">
        <v>138</v>
      </c>
      <c r="D64" s="46">
        <v>0</v>
      </c>
      <c r="E64" s="47"/>
      <c r="G64" s="43" t="s">
        <v>138</v>
      </c>
      <c r="H64" s="25" t="b">
        <f t="shared" si="3"/>
        <v>1</v>
      </c>
      <c r="K64" s="43" t="s">
        <v>33</v>
      </c>
      <c r="L64" s="46">
        <v>0</v>
      </c>
      <c r="M64" s="30"/>
      <c r="N64" s="22"/>
    </row>
    <row r="65" spans="1:14" x14ac:dyDescent="0.25">
      <c r="A65" s="43"/>
      <c r="B65" s="43"/>
      <c r="C65" s="43" t="s">
        <v>139</v>
      </c>
      <c r="D65" s="46">
        <v>0</v>
      </c>
      <c r="E65" s="47"/>
      <c r="G65" s="43" t="s">
        <v>139</v>
      </c>
      <c r="H65" s="25" t="b">
        <f t="shared" si="3"/>
        <v>1</v>
      </c>
      <c r="K65" s="43" t="s">
        <v>206</v>
      </c>
      <c r="L65" s="46">
        <v>0</v>
      </c>
      <c r="M65" s="30"/>
      <c r="N65" s="22"/>
    </row>
    <row r="66" spans="1:14" x14ac:dyDescent="0.25">
      <c r="A66" s="43"/>
      <c r="B66" s="43"/>
      <c r="C66" s="43" t="s">
        <v>140</v>
      </c>
      <c r="D66" s="46">
        <v>0</v>
      </c>
      <c r="E66" s="47"/>
      <c r="G66" s="43" t="s">
        <v>140</v>
      </c>
      <c r="H66" s="25" t="b">
        <f t="shared" si="3"/>
        <v>1</v>
      </c>
      <c r="K66" s="43" t="s">
        <v>208</v>
      </c>
      <c r="L66" s="46">
        <v>0</v>
      </c>
      <c r="M66" s="27"/>
      <c r="N66" s="22"/>
    </row>
    <row r="67" spans="1:14" x14ac:dyDescent="0.25">
      <c r="A67" s="43"/>
      <c r="B67" s="43"/>
      <c r="C67" s="43" t="s">
        <v>141</v>
      </c>
      <c r="D67" s="46">
        <v>0</v>
      </c>
      <c r="E67" s="47"/>
      <c r="G67" s="43" t="s">
        <v>141</v>
      </c>
      <c r="H67" s="25" t="b">
        <f t="shared" si="3"/>
        <v>1</v>
      </c>
      <c r="K67" s="43" t="s">
        <v>210</v>
      </c>
      <c r="L67" s="46">
        <v>0</v>
      </c>
      <c r="M67" s="30"/>
      <c r="N67" s="22"/>
    </row>
    <row r="68" spans="1:14" x14ac:dyDescent="0.25">
      <c r="A68" s="43"/>
      <c r="B68" s="43"/>
      <c r="C68" s="43" t="s">
        <v>142</v>
      </c>
      <c r="D68" s="46">
        <v>0</v>
      </c>
      <c r="E68" s="47"/>
      <c r="G68" s="43" t="s">
        <v>142</v>
      </c>
      <c r="H68" s="25" t="b">
        <f t="shared" si="3"/>
        <v>1</v>
      </c>
      <c r="K68" s="43" t="s">
        <v>212</v>
      </c>
      <c r="L68" s="46">
        <v>0</v>
      </c>
      <c r="M68" s="30"/>
      <c r="N68" s="22"/>
    </row>
    <row r="69" spans="1:14" x14ac:dyDescent="0.25">
      <c r="A69" s="43"/>
      <c r="B69" s="43"/>
      <c r="C69" s="43" t="s">
        <v>143</v>
      </c>
      <c r="D69" s="46">
        <v>0</v>
      </c>
      <c r="E69" s="47"/>
      <c r="G69" s="43" t="s">
        <v>143</v>
      </c>
      <c r="H69" s="25" t="b">
        <f t="shared" si="3"/>
        <v>1</v>
      </c>
      <c r="K69" s="43" t="s">
        <v>213</v>
      </c>
      <c r="L69" s="46">
        <v>0</v>
      </c>
      <c r="M69" s="30"/>
      <c r="N69" s="22"/>
    </row>
    <row r="70" spans="1:14" x14ac:dyDescent="0.25">
      <c r="A70" s="43"/>
      <c r="B70" s="43"/>
      <c r="C70" s="43" t="s">
        <v>144</v>
      </c>
      <c r="D70" s="46">
        <v>0</v>
      </c>
      <c r="E70" s="47"/>
      <c r="G70" s="43" t="s">
        <v>144</v>
      </c>
      <c r="H70" s="25" t="b">
        <f t="shared" si="3"/>
        <v>1</v>
      </c>
      <c r="K70" s="43" t="s">
        <v>214</v>
      </c>
      <c r="L70" s="46">
        <v>0</v>
      </c>
      <c r="M70" s="30"/>
      <c r="N70" s="22"/>
    </row>
    <row r="71" spans="1:14" ht="15.75" thickBot="1" x14ac:dyDescent="0.3">
      <c r="A71" s="43"/>
      <c r="B71" s="43"/>
      <c r="C71" s="43" t="s">
        <v>145</v>
      </c>
      <c r="D71" s="48">
        <v>0</v>
      </c>
      <c r="E71" s="47"/>
      <c r="G71" s="43" t="s">
        <v>145</v>
      </c>
      <c r="H71" s="25" t="b">
        <f t="shared" si="3"/>
        <v>1</v>
      </c>
      <c r="K71" s="43" t="s">
        <v>88</v>
      </c>
      <c r="L71" s="48">
        <v>0</v>
      </c>
      <c r="M71" s="30"/>
      <c r="N71" s="22"/>
    </row>
    <row r="72" spans="1:14" x14ac:dyDescent="0.25">
      <c r="A72" s="43"/>
      <c r="B72" s="43" t="s">
        <v>146</v>
      </c>
      <c r="C72" s="43"/>
      <c r="D72" s="46">
        <f>ROUND(SUM(D56:D71),5)</f>
        <v>0</v>
      </c>
      <c r="E72" s="47"/>
      <c r="G72" s="43"/>
      <c r="H72" s="25" t="b">
        <f t="shared" si="3"/>
        <v>1</v>
      </c>
      <c r="K72" s="43"/>
      <c r="L72" s="46">
        <f>ROUND(SUM(L56:L71),5)</f>
        <v>0</v>
      </c>
      <c r="M72" s="30"/>
      <c r="N72" s="22"/>
    </row>
    <row r="73" spans="1:14" x14ac:dyDescent="0.25">
      <c r="A73" s="43"/>
      <c r="B73" s="43" t="s">
        <v>147</v>
      </c>
      <c r="C73" s="43"/>
      <c r="D73" s="46"/>
      <c r="E73" s="47"/>
      <c r="G73" s="43"/>
      <c r="H73" s="25" t="b">
        <f t="shared" si="3"/>
        <v>1</v>
      </c>
      <c r="K73" s="43"/>
      <c r="L73" s="46"/>
      <c r="M73" s="30"/>
      <c r="N73" s="22"/>
    </row>
    <row r="74" spans="1:14" x14ac:dyDescent="0.25">
      <c r="A74" s="43"/>
      <c r="B74" s="43"/>
      <c r="C74" s="43" t="s">
        <v>148</v>
      </c>
      <c r="D74" s="46">
        <v>0</v>
      </c>
      <c r="E74" s="47"/>
      <c r="G74" s="43" t="s">
        <v>148</v>
      </c>
      <c r="H74" s="25"/>
      <c r="K74" s="43" t="s">
        <v>215</v>
      </c>
      <c r="L74" s="46">
        <v>0</v>
      </c>
      <c r="M74" s="30"/>
      <c r="N74" s="22"/>
    </row>
    <row r="75" spans="1:14" x14ac:dyDescent="0.25">
      <c r="A75" s="43"/>
      <c r="B75" s="43"/>
      <c r="C75" s="43" t="s">
        <v>149</v>
      </c>
      <c r="D75" s="46">
        <v>0</v>
      </c>
      <c r="E75" s="47"/>
      <c r="G75" s="43" t="s">
        <v>149</v>
      </c>
      <c r="H75" s="25"/>
      <c r="K75" s="43" t="s">
        <v>217</v>
      </c>
      <c r="L75" s="46">
        <v>0</v>
      </c>
      <c r="M75" s="27"/>
      <c r="N75" s="22"/>
    </row>
    <row r="76" spans="1:14" x14ac:dyDescent="0.25">
      <c r="A76" s="43"/>
      <c r="B76" s="43"/>
      <c r="C76" s="43" t="s">
        <v>150</v>
      </c>
      <c r="D76" s="46">
        <v>0</v>
      </c>
      <c r="E76" s="47"/>
      <c r="G76" s="43" t="s">
        <v>150</v>
      </c>
      <c r="H76" s="25" t="b">
        <f>G76=C76</f>
        <v>1</v>
      </c>
      <c r="K76" s="43" t="s">
        <v>34</v>
      </c>
      <c r="L76" s="46">
        <v>0</v>
      </c>
      <c r="M76" s="27"/>
      <c r="N76" s="61"/>
    </row>
    <row r="77" spans="1:14" ht="15.75" thickBot="1" x14ac:dyDescent="0.3">
      <c r="A77" s="43"/>
      <c r="B77" s="43"/>
      <c r="C77" s="43" t="s">
        <v>151</v>
      </c>
      <c r="D77" s="48">
        <v>0</v>
      </c>
      <c r="E77" s="47"/>
      <c r="G77" s="43" t="s">
        <v>151</v>
      </c>
      <c r="H77" s="25" t="b">
        <f>G77=C77</f>
        <v>1</v>
      </c>
      <c r="K77" s="43" t="s">
        <v>220</v>
      </c>
      <c r="L77" s="48">
        <v>0</v>
      </c>
      <c r="M77" s="27"/>
      <c r="N77" s="22"/>
    </row>
    <row r="78" spans="1:14" x14ac:dyDescent="0.25">
      <c r="A78" s="43"/>
      <c r="B78" s="43" t="s">
        <v>152</v>
      </c>
      <c r="C78" s="43"/>
      <c r="D78" s="46">
        <f>ROUND(SUM(D73:D77),5)</f>
        <v>0</v>
      </c>
      <c r="E78" s="47"/>
      <c r="L78" s="46">
        <f>ROUND(SUM(L73:L77),5)</f>
        <v>0</v>
      </c>
    </row>
    <row r="79" spans="1:14" x14ac:dyDescent="0.25">
      <c r="A79" s="43"/>
      <c r="B79" s="43" t="s">
        <v>30</v>
      </c>
      <c r="C79" s="43"/>
      <c r="D79" s="46">
        <v>0</v>
      </c>
      <c r="E79" s="47"/>
      <c r="L79" s="46">
        <v>0</v>
      </c>
    </row>
    <row r="80" spans="1:14" ht="15.75" thickBot="1" x14ac:dyDescent="0.3">
      <c r="A80" s="43"/>
      <c r="B80" s="43" t="s">
        <v>153</v>
      </c>
      <c r="C80" s="43"/>
      <c r="D80" s="49">
        <v>0</v>
      </c>
      <c r="E80" s="47"/>
      <c r="L80" s="49">
        <v>0</v>
      </c>
    </row>
    <row r="81" spans="1:12" ht="15.75" thickBot="1" x14ac:dyDescent="0.3">
      <c r="A81" s="43" t="s">
        <v>31</v>
      </c>
      <c r="B81" s="43"/>
      <c r="C81" s="43"/>
      <c r="D81" s="51">
        <f>ROUND(D22+D35+D55+D72+SUM(D78:D80),5)</f>
        <v>0</v>
      </c>
      <c r="E81" s="47"/>
      <c r="L81" s="51">
        <f>ROUND(L22+L35+L55+L72+SUM(L78:L80),5)</f>
        <v>0</v>
      </c>
    </row>
    <row r="82" spans="1:12" ht="15.75" thickBot="1" x14ac:dyDescent="0.3">
      <c r="A82" s="43"/>
      <c r="B82" s="43"/>
      <c r="C82" s="43"/>
      <c r="D82" s="52">
        <f>ROUND(D21-D81,5)</f>
        <v>0</v>
      </c>
      <c r="E82" s="43"/>
      <c r="L82" s="52">
        <f>ROUND(L21-L81,5)</f>
        <v>0</v>
      </c>
    </row>
    <row r="83" spans="1:12" ht="15.75" thickTop="1" x14ac:dyDescent="0.25"/>
    <row r="160" spans="7:7" x14ac:dyDescent="0.25">
      <c r="G160" s="22"/>
    </row>
    <row r="161" spans="7:7" x14ac:dyDescent="0.25">
      <c r="G161" s="22"/>
    </row>
    <row r="162" spans="7:7" x14ac:dyDescent="0.25">
      <c r="G162" s="22"/>
    </row>
    <row r="163" spans="7:7" x14ac:dyDescent="0.25">
      <c r="G163" s="22"/>
    </row>
    <row r="164" spans="7:7" x14ac:dyDescent="0.25">
      <c r="G164" s="22"/>
    </row>
    <row r="165" spans="7:7" x14ac:dyDescent="0.25">
      <c r="G165" s="22"/>
    </row>
    <row r="166" spans="7:7" x14ac:dyDescent="0.25">
      <c r="G166" s="22"/>
    </row>
    <row r="167" spans="7:7" x14ac:dyDescent="0.25">
      <c r="G167" s="22"/>
    </row>
    <row r="168" spans="7:7" x14ac:dyDescent="0.25">
      <c r="G168" s="22"/>
    </row>
    <row r="169" spans="7:7" x14ac:dyDescent="0.25">
      <c r="G169" s="22"/>
    </row>
    <row r="170" spans="7:7" x14ac:dyDescent="0.25">
      <c r="G170" s="22"/>
    </row>
    <row r="171" spans="7:7" x14ac:dyDescent="0.25">
      <c r="G171" s="22"/>
    </row>
    <row r="172" spans="7:7" x14ac:dyDescent="0.25">
      <c r="G172" s="22"/>
    </row>
    <row r="173" spans="7:7" x14ac:dyDescent="0.25">
      <c r="G173" s="22"/>
    </row>
    <row r="174" spans="7:7" x14ac:dyDescent="0.25">
      <c r="G174" s="22"/>
    </row>
    <row r="175" spans="7:7" x14ac:dyDescent="0.25">
      <c r="G175" s="22"/>
    </row>
    <row r="176" spans="7:7" x14ac:dyDescent="0.25">
      <c r="G176" s="22"/>
    </row>
    <row r="177" spans="7:7" x14ac:dyDescent="0.25">
      <c r="G177" s="22"/>
    </row>
    <row r="178" spans="7:7" x14ac:dyDescent="0.25">
      <c r="G178" s="22"/>
    </row>
    <row r="179" spans="7:7" x14ac:dyDescent="0.25">
      <c r="G179" s="22"/>
    </row>
    <row r="180" spans="7:7" x14ac:dyDescent="0.25">
      <c r="G180" s="22"/>
    </row>
    <row r="181" spans="7:7" x14ac:dyDescent="0.25">
      <c r="G181" s="22"/>
    </row>
    <row r="182" spans="7:7" x14ac:dyDescent="0.25">
      <c r="G182" s="22"/>
    </row>
    <row r="183" spans="7:7" x14ac:dyDescent="0.25">
      <c r="G183" s="22"/>
    </row>
    <row r="184" spans="7:7" x14ac:dyDescent="0.25">
      <c r="G184" s="22"/>
    </row>
    <row r="185" spans="7:7" x14ac:dyDescent="0.25">
      <c r="G185" s="22"/>
    </row>
    <row r="186" spans="7:7" x14ac:dyDescent="0.25">
      <c r="G186" s="22"/>
    </row>
    <row r="187" spans="7:7" x14ac:dyDescent="0.25">
      <c r="G187" s="22"/>
    </row>
    <row r="188" spans="7:7" x14ac:dyDescent="0.25">
      <c r="G188" s="22"/>
    </row>
    <row r="189" spans="7:7" x14ac:dyDescent="0.25">
      <c r="G189" s="22"/>
    </row>
    <row r="190" spans="7:7" x14ac:dyDescent="0.25">
      <c r="G190" s="22"/>
    </row>
    <row r="191" spans="7:7" x14ac:dyDescent="0.25">
      <c r="G191" s="22"/>
    </row>
    <row r="192" spans="7:7" x14ac:dyDescent="0.25">
      <c r="G192" s="22"/>
    </row>
    <row r="193" spans="7:7" x14ac:dyDescent="0.25">
      <c r="G193" s="22"/>
    </row>
    <row r="194" spans="7:7" x14ac:dyDescent="0.25">
      <c r="G194" s="22"/>
    </row>
    <row r="195" spans="7:7" x14ac:dyDescent="0.25">
      <c r="G195" s="22"/>
    </row>
    <row r="196" spans="7:7" x14ac:dyDescent="0.25">
      <c r="G196" s="22"/>
    </row>
    <row r="197" spans="7:7" x14ac:dyDescent="0.25">
      <c r="G197" s="22"/>
    </row>
    <row r="198" spans="7:7" x14ac:dyDescent="0.25">
      <c r="G198" s="22"/>
    </row>
    <row r="199" spans="7:7" x14ac:dyDescent="0.25">
      <c r="G199" s="22"/>
    </row>
    <row r="200" spans="7:7" x14ac:dyDescent="0.25">
      <c r="G200" s="22"/>
    </row>
    <row r="201" spans="7:7" x14ac:dyDescent="0.25">
      <c r="G201" s="22"/>
    </row>
    <row r="202" spans="7:7" x14ac:dyDescent="0.25">
      <c r="G202" s="22"/>
    </row>
    <row r="203" spans="7:7" x14ac:dyDescent="0.25">
      <c r="G203" s="22"/>
    </row>
    <row r="204" spans="7:7" x14ac:dyDescent="0.25">
      <c r="G204" s="22"/>
    </row>
    <row r="205" spans="7:7" x14ac:dyDescent="0.25">
      <c r="G205" s="22"/>
    </row>
    <row r="206" spans="7:7" x14ac:dyDescent="0.25">
      <c r="G206" s="22"/>
    </row>
    <row r="207" spans="7:7" x14ac:dyDescent="0.25">
      <c r="G207" s="22"/>
    </row>
    <row r="208" spans="7:7" x14ac:dyDescent="0.25">
      <c r="G208" s="22"/>
    </row>
    <row r="209" spans="7:7" x14ac:dyDescent="0.25">
      <c r="G209" s="22"/>
    </row>
    <row r="210" spans="7:7" x14ac:dyDescent="0.25">
      <c r="G210" s="22"/>
    </row>
    <row r="211" spans="7:7" x14ac:dyDescent="0.25">
      <c r="G211" s="22"/>
    </row>
    <row r="212" spans="7:7" x14ac:dyDescent="0.25">
      <c r="G212" s="22"/>
    </row>
    <row r="213" spans="7:7" x14ac:dyDescent="0.25">
      <c r="G213" s="22"/>
    </row>
    <row r="214" spans="7:7" x14ac:dyDescent="0.25">
      <c r="G214" s="22"/>
    </row>
    <row r="215" spans="7:7" x14ac:dyDescent="0.25">
      <c r="G215" s="22"/>
    </row>
    <row r="216" spans="7:7" x14ac:dyDescent="0.25">
      <c r="G216" s="22"/>
    </row>
  </sheetData>
  <conditionalFormatting sqref="H1:H1048576">
    <cfRule type="containsText" dxfId="0" priority="1" operator="containsText" text="FALSE">
      <formula>NOT(ISERROR(SEARCH("FALSE",H1)))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Cover</vt:lpstr>
      <vt:lpstr>Balance Sheet</vt:lpstr>
      <vt:lpstr>Consolidated Income Statement</vt:lpstr>
      <vt:lpstr>Summarized Income Statement</vt:lpstr>
      <vt:lpstr>MTD</vt:lpstr>
      <vt:lpstr>YTD</vt:lpstr>
      <vt:lpstr>BS</vt:lpstr>
      <vt:lpstr>Prior MTD</vt:lpstr>
      <vt:lpstr>Prior YTD</vt:lpstr>
      <vt:lpstr>Cover!Print_Area</vt:lpstr>
      <vt:lpstr>'Balance Sheet'!Print_Titles</vt:lpstr>
      <vt:lpstr>BS!Print_Titles</vt:lpstr>
      <vt:lpstr>'Consolidated Income Statement'!Print_Titles</vt:lpstr>
      <vt:lpstr>'Summarized Income Statement'!Print_Titles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</dc:creator>
  <cp:lastModifiedBy>Lynn</cp:lastModifiedBy>
  <cp:lastPrinted>2022-11-15T19:13:12Z</cp:lastPrinted>
  <dcterms:created xsi:type="dcterms:W3CDTF">2009-12-14T22:36:07Z</dcterms:created>
  <dcterms:modified xsi:type="dcterms:W3CDTF">2022-11-30T16:18:27Z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